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c0bb7d07c99999f0/Bureau/"/>
    </mc:Choice>
  </mc:AlternateContent>
  <xr:revisionPtr revIDLastSave="8" documentId="8_{6796FAEC-7C69-4DB5-B227-59951B65FDBF}" xr6:coauthVersionLast="47" xr6:coauthVersionMax="47" xr10:uidLastSave="{A21F5587-82B1-4934-BB35-3CA5A0536543}"/>
  <bookViews>
    <workbookView xWindow="-96" yWindow="-96" windowWidth="20928" windowHeight="12432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G89" i="2"/>
  <c r="K70" i="2"/>
  <c r="K66" i="2"/>
  <c r="K62" i="2"/>
  <c r="K58" i="2"/>
  <c r="K54" i="2"/>
  <c r="G77" i="2" s="1"/>
  <c r="K50" i="2"/>
  <c r="G78" i="2" s="1"/>
  <c r="K38" i="2"/>
  <c r="G46" i="2" s="1"/>
  <c r="K34" i="2"/>
  <c r="K30" i="2"/>
  <c r="G85" i="2" s="1"/>
  <c r="K26" i="2"/>
  <c r="K22" i="2"/>
  <c r="K18" i="2"/>
  <c r="K12" i="2"/>
  <c r="K8" i="2"/>
  <c r="G90" i="2" s="1"/>
  <c r="G83" i="1"/>
  <c r="E71" i="1"/>
  <c r="E66" i="1"/>
  <c r="E62" i="1"/>
  <c r="E20" i="1"/>
  <c r="E11" i="1"/>
  <c r="G79" i="2" l="1"/>
  <c r="G91" i="2"/>
  <c r="AA1" i="3" s="1"/>
  <c r="G83" i="2"/>
  <c r="G47" i="2"/>
  <c r="G48" i="2" s="1"/>
  <c r="G84" i="2"/>
  <c r="G86" i="2"/>
  <c r="AA3" i="3" l="1"/>
  <c r="AA37" i="3"/>
  <c r="AA33" i="3"/>
  <c r="AA27" i="3" l="1"/>
  <c r="AA12" i="3"/>
  <c r="AA7" i="3"/>
  <c r="AA42" i="3"/>
  <c r="AA4" i="3"/>
  <c r="AA5" i="3"/>
  <c r="AA6" i="3"/>
  <c r="AA38" i="3" l="1"/>
  <c r="AA11" i="3"/>
  <c r="AA21" i="3"/>
  <c r="AA41" i="3"/>
  <c r="AA18" i="3"/>
  <c r="AA10" i="3" s="1"/>
  <c r="AA15" i="3"/>
  <c r="AA16" i="3" s="1"/>
  <c r="AA32" i="3"/>
  <c r="AA43" i="3"/>
  <c r="AA24" i="3"/>
  <c r="AA23" i="3"/>
  <c r="AA13" i="3"/>
  <c r="AA51" i="3" l="1"/>
  <c r="AA75" i="3"/>
  <c r="AA94" i="3"/>
  <c r="AA90" i="3" s="1"/>
  <c r="AA30" i="3" s="1"/>
  <c r="AA93" i="3"/>
  <c r="AA89" i="3"/>
  <c r="AA85" i="3" s="1"/>
  <c r="AA80" i="3" s="1"/>
  <c r="AA72" i="3" s="1"/>
  <c r="AA64" i="3" s="1"/>
  <c r="AA56" i="3" s="1"/>
  <c r="AA44" i="3" s="1"/>
  <c r="AA14" i="3"/>
  <c r="AA73" i="3" s="1"/>
  <c r="AA96" i="3"/>
  <c r="AA92" i="3" s="1"/>
  <c r="AA71" i="3"/>
  <c r="AA63" i="3" s="1"/>
  <c r="AA55" i="3" s="1"/>
  <c r="AA40" i="3" s="1"/>
  <c r="AA28" i="3"/>
  <c r="AA46" i="3"/>
  <c r="AA29" i="3"/>
  <c r="AA19" i="3"/>
  <c r="AA20" i="3"/>
  <c r="AA22" i="3"/>
  <c r="AA79" i="3" s="1"/>
  <c r="AA17" i="3"/>
  <c r="AA82" i="3" s="1"/>
  <c r="AA50" i="3"/>
  <c r="AA34" i="3"/>
  <c r="AA9" i="3"/>
  <c r="AA39" i="3" l="1"/>
  <c r="AA88" i="3"/>
  <c r="AA84" i="3" s="1"/>
  <c r="AA78" i="3" s="1"/>
  <c r="AA70" i="3" s="1"/>
  <c r="AA62" i="3" s="1"/>
  <c r="AA54" i="3" s="1"/>
  <c r="AA86" i="3"/>
  <c r="AA47" i="3"/>
  <c r="AA81" i="3"/>
  <c r="AA74" i="3" s="1"/>
  <c r="AA66" i="3" s="1"/>
  <c r="AA58" i="3" s="1"/>
  <c r="AA48" i="3" s="1"/>
  <c r="AA67" i="3"/>
  <c r="AA59" i="3" s="1"/>
  <c r="AA49" i="3" s="1"/>
  <c r="AA31" i="3" s="1"/>
  <c r="AA65" i="3"/>
  <c r="AA57" i="3" s="1"/>
  <c r="AA45" i="3" s="1"/>
  <c r="AA26" i="3" s="1"/>
  <c r="AA95" i="3"/>
  <c r="AA91" i="3" s="1"/>
  <c r="AA69" i="3"/>
  <c r="AA61" i="3" s="1"/>
  <c r="AA53" i="3" s="1"/>
  <c r="AA36" i="3" s="1"/>
  <c r="AA77" i="3"/>
  <c r="AA25" i="3"/>
  <c r="AA87" i="3" l="1"/>
  <c r="AA83" i="3" s="1"/>
  <c r="AA76" i="3" s="1"/>
  <c r="AA68" i="3" s="1"/>
  <c r="AA60" i="3" s="1"/>
  <c r="AA52" i="3" s="1"/>
  <c r="AA35" i="3"/>
  <c r="AA98" i="3"/>
  <c r="AA2" i="3" s="1"/>
  <c r="D94" i="2" s="1"/>
</calcChain>
</file>

<file path=xl/sharedStrings.xml><?xml version="1.0" encoding="utf-8"?>
<sst xmlns="http://schemas.openxmlformats.org/spreadsheetml/2006/main" count="258" uniqueCount="181">
  <si>
    <t>Dossier</t>
  </si>
  <si>
    <t>Date</t>
  </si>
  <si>
    <t>Phase</t>
  </si>
  <si>
    <t>Indice</t>
  </si>
  <si>
    <t>MAITRE D'OUVRAGE
DISP DIJON
72 A , rue d'Auxonne
21000 DIJON
Tél : 03 45 34 10 76
Mél : jordan.debortoli@justice.fr</t>
  </si>
  <si>
    <t>MAITRE D'OEUVRE : 
    SYNERGEANCE INGENIERIE
    2, rue Mably
    21000 DIJON
    Tél : 03 80 68 26 82
    Mél : m.crombez@synergeance.fr</t>
  </si>
  <si>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</si>
  <si>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</si>
  <si>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</si>
  <si>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</si>
  <si>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</si>
  <si>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</si>
  <si>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</si>
  <si>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</si>
  <si>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</si>
  <si>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</si>
  <si>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</si>
  <si>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</si>
  <si>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</si>
  <si>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</si>
  <si>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</si>
  <si>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</si>
  <si>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</si>
  <si>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</si>
  <si>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</si>
  <si>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</si>
  <si>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</si>
  <si>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</si>
  <si>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</si>
  <si>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</si>
  <si>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</si>
  <si>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</si>
  <si>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</si>
  <si>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</si>
  <si>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</si>
  <si>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</si>
  <si>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</si>
  <si>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</si>
  <si>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n°3</t>
  </si>
  <si>
    <t>LOT TECHNIQUE</t>
  </si>
  <si>
    <t>2.T</t>
  </si>
  <si>
    <t>3.1</t>
  </si>
  <si>
    <t>ELECTRICITE :</t>
  </si>
  <si>
    <t>3.1.1</t>
  </si>
  <si>
    <t>TRAVAUX PREALABLES :</t>
  </si>
  <si>
    <t>3.1.1.1</t>
  </si>
  <si>
    <t>Dépose et consignation de l'existant en partie</t>
  </si>
  <si>
    <t>ENS</t>
  </si>
  <si>
    <t>9.T</t>
  </si>
  <si>
    <t>9.L</t>
  </si>
  <si>
    <t>Localisation : ensemble des pièces modifiées par le projet et mitoyennes</t>
  </si>
  <si>
    <t>9.&amp;</t>
  </si>
  <si>
    <t>3.1.1.2</t>
  </si>
  <si>
    <t>Mise à la terre des nouveaux équipements</t>
  </si>
  <si>
    <t>Localisation : ensembles des locaux modifiés par le projet</t>
  </si>
  <si>
    <t>4.&amp;</t>
  </si>
  <si>
    <t>3.1.2</t>
  </si>
  <si>
    <t>EQUIPEMENTS ELECTRIQUES :</t>
  </si>
  <si>
    <t>3.1.2.1</t>
  </si>
  <si>
    <t>Fourniture et pose 2 luminaires pavés Leds sur détecteur de présence</t>
  </si>
  <si>
    <t>Localisation : parloir PMR</t>
  </si>
  <si>
    <t>3.1.2.2</t>
  </si>
  <si>
    <t>Fourniture et pose 6 luminaires pavés Leds sur simple allumage</t>
  </si>
  <si>
    <t>Localisation : salle de classe R+1</t>
  </si>
  <si>
    <t>3.1.2.3</t>
  </si>
  <si>
    <t>Fourniture et pose 8 luminaires pavés Leds sur simple allumage</t>
  </si>
  <si>
    <t>Localisation : salle polyvalente R+2</t>
  </si>
  <si>
    <t>3.1.2.4</t>
  </si>
  <si>
    <t>Alimentation pour élévateur</t>
  </si>
  <si>
    <t>Localisation : élévateur créé</t>
  </si>
  <si>
    <t>3.1.2.5</t>
  </si>
  <si>
    <t>Déplacement d'interphones / visiophones existants</t>
  </si>
  <si>
    <t>Localisation : ensemble des locaux et accès extérieurs</t>
  </si>
  <si>
    <t>3.1.2.6</t>
  </si>
  <si>
    <t>Déplacement des réseaux CFO/CFA emprise ascenseur</t>
  </si>
  <si>
    <t>Localisation : emprise élévateur sur 3 niveaux</t>
  </si>
  <si>
    <t>3.&amp;</t>
  </si>
  <si>
    <t>Total H.T. :</t>
  </si>
  <si>
    <t>Total T.V.A. (20%) :</t>
  </si>
  <si>
    <t>Total T.T.C. :</t>
  </si>
  <si>
    <t>3.2</t>
  </si>
  <si>
    <t xml:space="preserve">CVC / PLOMBERIE : </t>
  </si>
  <si>
    <t>3.2.1</t>
  </si>
  <si>
    <t>Dépose en partie de l'ensemble des équipements de plomberie/sanitaires existants</t>
  </si>
  <si>
    <t>Localisation : ancienne baignoire famille et arrivées anciennes douches couloirs</t>
  </si>
  <si>
    <t>3.2.2</t>
  </si>
  <si>
    <t>Déplacement des réseaux CVC et plomberie</t>
  </si>
  <si>
    <t>Localisation : emprise ascenseur sur 3 niveaux</t>
  </si>
  <si>
    <t>3.2.3</t>
  </si>
  <si>
    <t>Localisation : WC PMR famille</t>
  </si>
  <si>
    <t>3.2.4</t>
  </si>
  <si>
    <t>Fourniture et pose de barre d'appui latérale coudée</t>
  </si>
  <si>
    <t>Localisation : WC PMR famille + WC cellule PMR</t>
  </si>
  <si>
    <t>3.2.5</t>
  </si>
  <si>
    <t>Dépose repose urinoir existant dans cour promenade</t>
  </si>
  <si>
    <t>Localisation : Cour de promenade</t>
  </si>
  <si>
    <t>3.2.6</t>
  </si>
  <si>
    <t>Tuyau ,raccord cuivre et PVC et main d'oeuvre pour l'ensemble</t>
  </si>
  <si>
    <t>Localisation : ensemble du projet</t>
  </si>
  <si>
    <t>RECAPITULATIF
Lot n°3 LOT TECHNIQUE</t>
  </si>
  <si>
    <t>RECAPITULATIF DES CHAPITRES</t>
  </si>
  <si>
    <t>3.1 - ELECTRICITE :</t>
  </si>
  <si>
    <t>- 3.1.1 - TRAVAUX PREALABLES :</t>
  </si>
  <si>
    <t>- 3.1.2 - EQUIPEMENTS ELECTRIQUES :</t>
  </si>
  <si>
    <t>3.2 - CVC / PLOMBERIE :</t>
  </si>
  <si>
    <t>Total du lot LOT TECHNIQUE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</si>
  <si>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</si>
  <si>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</si>
  <si>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</si>
  <si>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</si>
  <si>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</si>
  <si>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</si>
  <si>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</si>
  <si>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</si>
  <si>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</si>
  <si>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</si>
  <si>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</si>
  <si>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</si>
  <si>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</si>
  <si>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</si>
  <si>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</si>
  <si>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</si>
  <si>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</si>
  <si>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</si>
  <si>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</si>
  <si>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</si>
  <si>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</si>
  <si>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</si>
  <si>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</si>
  <si>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</si>
  <si>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</si>
  <si>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</si>
  <si>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</si>
  <si>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</si>
  <si>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</si>
  <si>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</si>
  <si>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</si>
  <si>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</si>
  <si>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</si>
  <si>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Mise en conformité PMR - Maison Arrêt Belfort</t>
  </si>
  <si>
    <t>10/06/2025</t>
  </si>
  <si>
    <t>DCE</t>
  </si>
  <si>
    <t>1, rue des Boucheries</t>
  </si>
  <si>
    <t>90000 BELFORT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</si>
  <si>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</si>
  <si>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</si>
  <si>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</si>
  <si>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</si>
  <si>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</si>
  <si>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</si>
  <si>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</si>
  <si>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</si>
  <si>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</si>
  <si>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</si>
  <si>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</si>
  <si>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</si>
  <si>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</si>
  <si>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</si>
  <si>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</si>
  <si>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</si>
  <si>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</si>
  <si>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</si>
  <si>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</si>
  <si>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</si>
  <si>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</si>
  <si>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</si>
  <si>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</si>
  <si>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</si>
  <si>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</si>
  <si>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</si>
  <si>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</si>
  <si>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</si>
  <si>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</si>
  <si>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</si>
  <si>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</si>
  <si>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</si>
  <si>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</si>
  <si>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</si>
  <si>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</si>
  <si>
    <t>21.06.100</t>
  </si>
  <si>
    <t xml:space="preserve">Modification du réseau VMC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</si>
</sst>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00000"/>
    <numFmt numFmtId="166" formatCode="0#&quot; &quot;##&quot; &quot;##&quot; &quot;##&quot; &quot;##"/>
    <numFmt numFmtId="167" formatCode="#,##0.000"/>
  </numFmts>
  <fonts count="21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b/>
      <sz val="11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2" fillId="0" borderId="9" xfId="0" applyFont="1" applyBorder="1" applyAlignment="1">
      <alignment horizontal="right" vertical="top" wrapText="1"/>
    </xf>
    <xf numFmtId="3" fontId="12" fillId="0" borderId="9" xfId="0" applyNumberFormat="1" applyFont="1" applyBorder="1" applyAlignment="1">
      <alignment horizontal="right" vertical="top" wrapText="1"/>
    </xf>
    <xf numFmtId="4" fontId="13" fillId="0" borderId="12" xfId="0" applyNumberFormat="1" applyFont="1" applyBorder="1" applyAlignment="1" applyProtection="1">
      <alignment vertical="top" wrapText="1"/>
      <protection locked="0"/>
    </xf>
    <xf numFmtId="4" fontId="13" fillId="0" borderId="9" xfId="0" applyNumberFormat="1" applyFont="1" applyBorder="1" applyAlignment="1">
      <alignment vertical="top" wrapText="1"/>
    </xf>
    <xf numFmtId="10" fontId="6" fillId="0" borderId="0" xfId="0" applyNumberFormat="1" applyFont="1" applyAlignment="1">
      <alignment horizontal="right" vertical="top" wrapText="1"/>
    </xf>
    <xf numFmtId="0" fontId="14" fillId="0" borderId="11" xfId="0" applyFont="1" applyBorder="1" applyAlignment="1">
      <alignment vertical="top" wrapText="1"/>
    </xf>
    <xf numFmtId="0" fontId="18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0" fontId="5" fillId="0" borderId="10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0" fontId="5" fillId="0" borderId="11" xfId="0" applyNumberFormat="1" applyFont="1" applyBorder="1" applyAlignment="1">
      <alignment horizontal="right" vertical="top" wrapText="1"/>
    </xf>
    <xf numFmtId="10" fontId="5" fillId="0" borderId="24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center" vertical="top" wrapText="1"/>
      <protection locked="0"/>
    </xf>
    <xf numFmtId="167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9" xfId="0" applyNumberFormat="1" applyFont="1" applyBorder="1" applyAlignment="1">
      <alignment horizontal="right" vertical="top" wrapText="1"/>
    </xf>
    <xf numFmtId="0" fontId="6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5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9" fillId="0" borderId="2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1" fillId="0" borderId="23" xfId="0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3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3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9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18" fillId="0" borderId="13" xfId="0" applyFont="1" applyBorder="1" applyAlignment="1">
      <alignment vertical="top" wrapText="1"/>
    </xf>
    <xf numFmtId="0" fontId="18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164" fontId="3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164" fontId="19" fillId="0" borderId="0" xfId="0" applyNumberFormat="1" applyFont="1" applyAlignment="1">
      <alignment horizontal="right" vertical="top" wrapText="1" indent="1"/>
    </xf>
    <xf numFmtId="164" fontId="19" fillId="0" borderId="0" xfId="0" applyNumberFormat="1" applyFont="1" applyAlignment="1">
      <alignment horizontal="right" vertical="top" wrapText="1"/>
    </xf>
    <xf numFmtId="0" fontId="19" fillId="0" borderId="0" xfId="0" applyFont="1" applyAlignment="1">
      <alignment horizontal="left" vertical="top" wrapText="1" indent="1"/>
    </xf>
    <xf numFmtId="164" fontId="18" fillId="0" borderId="0" xfId="0" applyNumberFormat="1" applyFont="1" applyAlignment="1">
      <alignment horizontal="right"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164" fontId="15" fillId="0" borderId="7" xfId="0" applyNumberFormat="1" applyFont="1" applyBorder="1" applyAlignment="1">
      <alignment horizontal="right" vertical="top" wrapText="1"/>
    </xf>
    <xf numFmtId="164" fontId="15" fillId="0" borderId="8" xfId="0" applyNumberFormat="1" applyFont="1" applyBorder="1" applyAlignment="1">
      <alignment horizontal="right" vertical="top" wrapText="1"/>
    </xf>
    <xf numFmtId="0" fontId="15" fillId="0" borderId="6" xfId="0" applyFont="1" applyBorder="1" applyAlignment="1">
      <alignment vertical="top" wrapText="1"/>
    </xf>
    <xf numFmtId="0" fontId="15" fillId="0" borderId="7" xfId="0" applyFont="1" applyBorder="1" applyAlignment="1">
      <alignment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0" xfId="0" applyFont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5" fillId="0" borderId="0" xfId="0" applyNumberFormat="1" applyFont="1" applyAlignment="1">
      <alignment horizontal="right" vertical="top" wrapText="1"/>
    </xf>
    <xf numFmtId="164" fontId="15" fillId="0" borderId="5" xfId="0" applyNumberFormat="1" applyFont="1" applyBorder="1" applyAlignment="1">
      <alignment horizontal="right" vertical="top" wrapText="1"/>
    </xf>
    <xf numFmtId="0" fontId="15" fillId="0" borderId="4" xfId="0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14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0" fillId="0" borderId="0" xfId="0"/>
    <xf numFmtId="0" fontId="15" fillId="0" borderId="2" xfId="0" applyFont="1" applyBorder="1" applyAlignment="1">
      <alignment horizontal="right" vertical="top" wrapText="1"/>
    </xf>
    <xf numFmtId="0" fontId="15" fillId="0" borderId="3" xfId="0" applyFont="1" applyBorder="1" applyAlignment="1">
      <alignment horizontal="right" vertical="top" wrapText="1"/>
    </xf>
    <xf numFmtId="0" fontId="15" fillId="0" borderId="1" xfId="0" applyFont="1" applyBorder="1" applyAlignment="1">
      <alignment vertical="top" wrapText="1"/>
    </xf>
    <xf numFmtId="0" fontId="15" fillId="0" borderId="2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166" fontId="5" fillId="0" borderId="12" xfId="0" applyNumberFormat="1" applyFont="1" applyBorder="1" applyAlignment="1" applyProtection="1">
      <alignment vertical="top" wrapText="1"/>
      <protection locked="0"/>
    </xf>
    <xf numFmtId="0" fontId="5" fillId="0" borderId="12" xfId="0" applyFont="1" applyBorder="1" applyAlignment="1" applyProtection="1">
      <alignment vertical="top" wrapText="1"/>
      <protection locked="0"/>
    </xf>
    <xf numFmtId="0" fontId="18" fillId="0" borderId="0" xfId="0" applyFont="1" applyAlignment="1">
      <alignment horizontal="center" vertical="top" wrapText="1"/>
    </xf>
    <xf numFmtId="165" fontId="5" fillId="0" borderId="12" xfId="0" applyNumberFormat="1" applyFont="1" applyBorder="1" applyAlignment="1" applyProtection="1">
      <alignment vertical="top" wrapText="1"/>
      <protection locked="0"/>
    </xf>
    <xf numFmtId="0" fontId="20" fillId="0" borderId="0" xfId="0" applyFont="1" applyAlignment="1">
      <alignment horizontal="center" vertical="top" wrapText="1"/>
    </xf>
    <xf numFmtId="14" fontId="5" fillId="0" borderId="9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7"/>
  <sheetViews>
    <sheetView showGridLines="0" tabSelected="1" topLeftCell="A58" workbookViewId="0">
      <selection activeCell="F93" sqref="F93"/>
    </sheetView>
  </sheetViews>
  <sheetFormatPr baseColWidth="10" defaultColWidth="8.89453125" defaultRowHeight="9" customHeight="1" x14ac:dyDescent="0.55000000000000004"/>
  <cols>
    <col min="1" max="1" width="0.1015625" customWidth="1"/>
    <col min="2" max="2" width="10.1015625" customWidth="1"/>
    <col min="3" max="3" width="31.3125" customWidth="1"/>
    <col min="4" max="4" width="2.3125" customWidth="1"/>
    <col min="5" max="5" width="14.41796875" customWidth="1"/>
    <col min="6" max="6" width="12.89453125" customWidth="1"/>
    <col min="7" max="7" width="12.41796875" customWidth="1"/>
    <col min="8" max="8" width="14.5234375" customWidth="1"/>
    <col min="9" max="9" width="2.1015625" customWidth="1"/>
    <col min="10" max="69" width="10.68359375" customWidth="1"/>
  </cols>
  <sheetData>
    <row r="1" spans="2:9" ht="9" customHeight="1" x14ac:dyDescent="0.55000000000000004">
      <c r="B1" s="1"/>
      <c r="C1" s="2"/>
      <c r="D1" s="3"/>
      <c r="E1" s="3"/>
      <c r="F1" s="3"/>
      <c r="G1" s="3"/>
      <c r="H1" s="3"/>
      <c r="I1" s="4"/>
    </row>
    <row r="2" spans="2:9" ht="9" customHeight="1" x14ac:dyDescent="0.55000000000000004">
      <c r="B2" s="5"/>
      <c r="C2" s="6"/>
      <c r="D2" s="7"/>
      <c r="E2" s="52"/>
      <c r="F2" s="52"/>
      <c r="G2" s="52"/>
      <c r="H2" s="52"/>
      <c r="I2" s="8"/>
    </row>
    <row r="3" spans="2:9" ht="9" customHeight="1" x14ac:dyDescent="0.55000000000000004">
      <c r="B3" s="5"/>
      <c r="C3" s="6"/>
      <c r="D3" s="7"/>
      <c r="E3" s="52"/>
      <c r="F3" s="52"/>
      <c r="G3" s="52"/>
      <c r="H3" s="52"/>
      <c r="I3" s="8"/>
    </row>
    <row r="4" spans="2:9" ht="9" customHeight="1" x14ac:dyDescent="0.55000000000000004">
      <c r="B4" s="5"/>
      <c r="C4" s="6"/>
      <c r="D4" s="7"/>
      <c r="E4" s="52"/>
      <c r="F4" s="52"/>
      <c r="G4" s="52"/>
      <c r="H4" s="52"/>
      <c r="I4" s="8"/>
    </row>
    <row r="5" spans="2:9" ht="9" customHeight="1" x14ac:dyDescent="0.55000000000000004">
      <c r="B5" s="5"/>
      <c r="C5" s="6"/>
      <c r="D5" s="7"/>
      <c r="E5" s="52"/>
      <c r="F5" s="52"/>
      <c r="G5" s="52"/>
      <c r="H5" s="52"/>
      <c r="I5" s="8"/>
    </row>
    <row r="6" spans="2:9" ht="9" customHeight="1" x14ac:dyDescent="0.55000000000000004">
      <c r="B6" s="5"/>
      <c r="C6" s="6"/>
      <c r="D6" s="7"/>
      <c r="E6" s="52"/>
      <c r="F6" s="52"/>
      <c r="G6" s="52"/>
      <c r="H6" s="52"/>
      <c r="I6" s="8"/>
    </row>
    <row r="7" spans="2:9" ht="9" customHeight="1" x14ac:dyDescent="0.55000000000000004">
      <c r="B7" s="5"/>
      <c r="C7" s="6"/>
      <c r="D7" s="7"/>
      <c r="E7" s="52"/>
      <c r="F7" s="52"/>
      <c r="G7" s="52"/>
      <c r="H7" s="52"/>
      <c r="I7" s="8"/>
    </row>
    <row r="8" spans="2:9" ht="9" customHeight="1" x14ac:dyDescent="0.55000000000000004">
      <c r="B8" s="5"/>
      <c r="C8" s="6"/>
      <c r="D8" s="7"/>
      <c r="E8" s="52"/>
      <c r="F8" s="52"/>
      <c r="G8" s="52"/>
      <c r="H8" s="52"/>
      <c r="I8" s="8"/>
    </row>
    <row r="9" spans="2:9" ht="9" customHeight="1" x14ac:dyDescent="0.55000000000000004">
      <c r="B9" s="5"/>
      <c r="C9" s="6"/>
      <c r="D9" s="7"/>
      <c r="E9" s="52"/>
      <c r="F9" s="52"/>
      <c r="G9" s="52"/>
      <c r="H9" s="52"/>
      <c r="I9" s="8"/>
    </row>
    <row r="10" spans="2:9" ht="9" customHeight="1" x14ac:dyDescent="0.55000000000000004">
      <c r="B10" s="5"/>
      <c r="C10" s="6"/>
      <c r="D10" s="7"/>
      <c r="E10" s="52"/>
      <c r="F10" s="52"/>
      <c r="G10" s="52"/>
      <c r="H10" s="52"/>
      <c r="I10" s="8"/>
    </row>
    <row r="11" spans="2:9" ht="9" customHeight="1" x14ac:dyDescent="0.55000000000000004">
      <c r="B11" s="5"/>
      <c r="C11" s="6"/>
      <c r="D11" s="7"/>
      <c r="E11" s="58" t="str">
        <f>IF(Paramètres!C5&lt;&gt;"",Paramètres!C5,"")</f>
        <v>Mise en conformité PMR - Maison Arrêt Belfort</v>
      </c>
      <c r="F11" s="58"/>
      <c r="G11" s="58"/>
      <c r="H11" s="58"/>
      <c r="I11" s="8"/>
    </row>
    <row r="12" spans="2:9" ht="9" customHeight="1" x14ac:dyDescent="0.55000000000000004">
      <c r="B12" s="5"/>
      <c r="C12" s="6"/>
      <c r="D12" s="7"/>
      <c r="E12" s="58"/>
      <c r="F12" s="58"/>
      <c r="G12" s="58"/>
      <c r="H12" s="58"/>
      <c r="I12" s="8"/>
    </row>
    <row r="13" spans="2:9" ht="9" customHeight="1" x14ac:dyDescent="0.55000000000000004">
      <c r="B13" s="5"/>
      <c r="C13" s="6"/>
      <c r="D13" s="7"/>
      <c r="E13" s="58"/>
      <c r="F13" s="58"/>
      <c r="G13" s="58"/>
      <c r="H13" s="58"/>
      <c r="I13" s="8"/>
    </row>
    <row r="14" spans="2:9" ht="9" customHeight="1" x14ac:dyDescent="0.55000000000000004">
      <c r="B14" s="5"/>
      <c r="C14" s="6"/>
      <c r="D14" s="7"/>
      <c r="E14" s="58"/>
      <c r="F14" s="58"/>
      <c r="G14" s="58"/>
      <c r="H14" s="58"/>
      <c r="I14" s="8"/>
    </row>
    <row r="15" spans="2:9" ht="9" customHeight="1" x14ac:dyDescent="0.55000000000000004">
      <c r="B15" s="5"/>
      <c r="C15" s="6"/>
      <c r="D15" s="7"/>
      <c r="E15" s="58"/>
      <c r="F15" s="58"/>
      <c r="G15" s="58"/>
      <c r="H15" s="58"/>
      <c r="I15" s="8"/>
    </row>
    <row r="16" spans="2:9" ht="9" customHeight="1" x14ac:dyDescent="0.55000000000000004">
      <c r="B16" s="5"/>
      <c r="C16" s="6"/>
      <c r="D16" s="7"/>
      <c r="E16" s="58"/>
      <c r="F16" s="58"/>
      <c r="G16" s="58"/>
      <c r="H16" s="58"/>
      <c r="I16" s="8"/>
    </row>
    <row r="17" spans="2:9" ht="9" customHeight="1" x14ac:dyDescent="0.55000000000000004">
      <c r="B17" s="5"/>
      <c r="C17" s="6"/>
      <c r="D17" s="7"/>
      <c r="E17" s="58"/>
      <c r="F17" s="58"/>
      <c r="G17" s="58"/>
      <c r="H17" s="58"/>
      <c r="I17" s="8"/>
    </row>
    <row r="18" spans="2:9" ht="9" customHeight="1" x14ac:dyDescent="0.55000000000000004">
      <c r="B18" s="5"/>
      <c r="C18" s="6"/>
      <c r="D18" s="7"/>
      <c r="E18" s="58"/>
      <c r="F18" s="58"/>
      <c r="G18" s="58"/>
      <c r="H18" s="58"/>
      <c r="I18" s="8"/>
    </row>
    <row r="19" spans="2:9" ht="9" customHeight="1" x14ac:dyDescent="0.55000000000000004">
      <c r="B19" s="5"/>
      <c r="C19" s="6"/>
      <c r="D19" s="7"/>
      <c r="E19" s="58"/>
      <c r="F19" s="58"/>
      <c r="G19" s="58"/>
      <c r="H19" s="58"/>
      <c r="I19" s="8"/>
    </row>
    <row r="20" spans="2:9" ht="9" customHeight="1" x14ac:dyDescent="0.55000000000000004">
      <c r="B20" s="5"/>
      <c r="C20" s="6"/>
      <c r="D20" s="7"/>
      <c r="E20" s="58" t="str">
        <f>IF(Paramètres!C24&lt;&gt;"",Paramètres!C24,"") &amp; CHAR(10) &amp; IF(Paramètres!C26&lt;&gt;"",Paramètres!C26,"") &amp; CHAR(10) &amp; IF(Paramètres!C28&lt;&gt;"",Paramètres!C28,"")</f>
        <v xml:space="preserve">1, rue des Boucheries
90000 BELFORT
</v>
      </c>
      <c r="F20" s="58"/>
      <c r="G20" s="58"/>
      <c r="H20" s="58"/>
      <c r="I20" s="8"/>
    </row>
    <row r="21" spans="2:9" ht="9" customHeight="1" x14ac:dyDescent="0.55000000000000004">
      <c r="B21" s="5"/>
      <c r="C21" s="6"/>
      <c r="D21" s="7"/>
      <c r="E21" s="58"/>
      <c r="F21" s="58"/>
      <c r="G21" s="58"/>
      <c r="H21" s="58"/>
      <c r="I21" s="8"/>
    </row>
    <row r="22" spans="2:9" ht="9" customHeight="1" x14ac:dyDescent="0.55000000000000004">
      <c r="B22" s="5"/>
      <c r="C22" s="6"/>
      <c r="D22" s="7"/>
      <c r="E22" s="58"/>
      <c r="F22" s="58"/>
      <c r="G22" s="58"/>
      <c r="H22" s="58"/>
      <c r="I22" s="8"/>
    </row>
    <row r="23" spans="2:9" ht="9" customHeight="1" x14ac:dyDescent="0.55000000000000004">
      <c r="B23" s="5"/>
      <c r="C23" s="6"/>
      <c r="D23" s="7"/>
      <c r="E23" s="58"/>
      <c r="F23" s="58"/>
      <c r="G23" s="58"/>
      <c r="H23" s="58"/>
      <c r="I23" s="8"/>
    </row>
    <row r="24" spans="2:9" ht="9" customHeight="1" x14ac:dyDescent="0.55000000000000004">
      <c r="B24" s="5"/>
      <c r="C24" s="6"/>
      <c r="D24" s="7"/>
      <c r="E24" s="58"/>
      <c r="F24" s="58"/>
      <c r="G24" s="58"/>
      <c r="H24" s="58"/>
      <c r="I24" s="8"/>
    </row>
    <row r="25" spans="2:9" ht="9" customHeight="1" x14ac:dyDescent="0.55000000000000004">
      <c r="B25" s="5"/>
      <c r="C25" s="6"/>
      <c r="D25" s="7"/>
      <c r="E25" s="58"/>
      <c r="F25" s="58"/>
      <c r="G25" s="58"/>
      <c r="H25" s="58"/>
      <c r="I25" s="8"/>
    </row>
    <row r="26" spans="2:9" ht="9" customHeight="1" x14ac:dyDescent="0.55000000000000004">
      <c r="B26" s="5"/>
      <c r="C26" s="6"/>
      <c r="D26" s="7"/>
      <c r="E26" s="58"/>
      <c r="F26" s="58"/>
      <c r="G26" s="58"/>
      <c r="H26" s="58"/>
      <c r="I26" s="8"/>
    </row>
    <row r="27" spans="2:9" ht="9" customHeight="1" x14ac:dyDescent="0.55000000000000004">
      <c r="B27" s="5"/>
      <c r="C27" s="6"/>
      <c r="D27" s="7"/>
      <c r="E27" s="58"/>
      <c r="F27" s="58"/>
      <c r="G27" s="58"/>
      <c r="H27" s="58"/>
      <c r="I27" s="8"/>
    </row>
    <row r="28" spans="2:9" ht="9" customHeight="1" x14ac:dyDescent="0.55000000000000004">
      <c r="B28" s="5"/>
      <c r="C28" s="6"/>
      <c r="D28" s="7"/>
      <c r="E28" s="52"/>
      <c r="F28" s="52"/>
      <c r="G28" s="52"/>
      <c r="H28" s="52"/>
      <c r="I28" s="8"/>
    </row>
    <row r="29" spans="2:9" ht="9" customHeight="1" x14ac:dyDescent="0.55000000000000004">
      <c r="B29" s="5"/>
      <c r="C29" s="6"/>
      <c r="D29" s="7"/>
      <c r="E29" s="52"/>
      <c r="F29" s="52"/>
      <c r="G29" s="52"/>
      <c r="H29" s="52"/>
      <c r="I29" s="8"/>
    </row>
    <row r="30" spans="2:9" ht="9" customHeight="1" x14ac:dyDescent="0.55000000000000004">
      <c r="B30" s="5"/>
      <c r="C30" s="6"/>
      <c r="D30" s="7"/>
      <c r="E30" s="52"/>
      <c r="F30" s="52"/>
      <c r="G30" s="52"/>
      <c r="H30" s="52"/>
      <c r="I30" s="8"/>
    </row>
    <row r="31" spans="2:9" ht="9" customHeight="1" x14ac:dyDescent="0.55000000000000004">
      <c r="B31" s="5"/>
      <c r="C31" s="6"/>
      <c r="D31" s="7"/>
      <c r="E31" s="52"/>
      <c r="F31" s="52"/>
      <c r="G31" s="52"/>
      <c r="H31" s="52"/>
      <c r="I31" s="8"/>
    </row>
    <row r="32" spans="2:9" ht="9" customHeight="1" x14ac:dyDescent="0.55000000000000004">
      <c r="B32" s="5"/>
      <c r="C32" s="6"/>
      <c r="D32" s="7"/>
      <c r="E32" s="52"/>
      <c r="F32" s="52"/>
      <c r="G32" s="52"/>
      <c r="H32" s="52"/>
      <c r="I32" s="8"/>
    </row>
    <row r="33" spans="2:9" ht="9" customHeight="1" x14ac:dyDescent="0.55000000000000004">
      <c r="B33" s="5"/>
      <c r="C33" s="6"/>
      <c r="D33" s="7"/>
      <c r="E33" s="52"/>
      <c r="F33" s="52"/>
      <c r="G33" s="52"/>
      <c r="H33" s="52"/>
      <c r="I33" s="8"/>
    </row>
    <row r="34" spans="2:9" ht="9" customHeight="1" x14ac:dyDescent="0.55000000000000004">
      <c r="B34" s="5"/>
      <c r="C34" s="6"/>
      <c r="D34" s="7"/>
      <c r="E34" s="52"/>
      <c r="F34" s="52"/>
      <c r="G34" s="52"/>
      <c r="H34" s="52"/>
      <c r="I34" s="8"/>
    </row>
    <row r="35" spans="2:9" ht="9" customHeight="1" x14ac:dyDescent="0.55000000000000004">
      <c r="B35" s="5"/>
      <c r="C35" s="6"/>
      <c r="D35" s="7"/>
      <c r="E35" s="52"/>
      <c r="F35" s="52"/>
      <c r="G35" s="52"/>
      <c r="H35" s="52"/>
      <c r="I35" s="8"/>
    </row>
    <row r="36" spans="2:9" ht="9" customHeight="1" x14ac:dyDescent="0.55000000000000004">
      <c r="B36" s="5"/>
      <c r="C36" s="6"/>
      <c r="D36" s="7"/>
      <c r="E36" s="52"/>
      <c r="F36" s="52"/>
      <c r="G36" s="52"/>
      <c r="H36" s="52"/>
      <c r="I36" s="8"/>
    </row>
    <row r="37" spans="2:9" ht="9" customHeight="1" x14ac:dyDescent="0.55000000000000004">
      <c r="B37" s="5"/>
      <c r="C37" s="6"/>
      <c r="D37" s="7"/>
      <c r="E37" s="52"/>
      <c r="F37" s="52"/>
      <c r="G37" s="52"/>
      <c r="H37" s="52"/>
      <c r="I37" s="8"/>
    </row>
    <row r="38" spans="2:9" ht="9" customHeight="1" x14ac:dyDescent="0.55000000000000004">
      <c r="B38" s="5"/>
      <c r="C38" s="6"/>
      <c r="D38" s="7"/>
      <c r="E38" s="52"/>
      <c r="F38" s="52"/>
      <c r="G38" s="52"/>
      <c r="H38" s="52"/>
      <c r="I38" s="8"/>
    </row>
    <row r="39" spans="2:9" ht="9" customHeight="1" x14ac:dyDescent="0.55000000000000004">
      <c r="B39" s="5"/>
      <c r="C39" s="6"/>
      <c r="D39" s="7"/>
      <c r="E39" s="52"/>
      <c r="F39" s="52"/>
      <c r="G39" s="52"/>
      <c r="H39" s="52"/>
      <c r="I39" s="8"/>
    </row>
    <row r="40" spans="2:9" ht="9" customHeight="1" x14ac:dyDescent="0.55000000000000004">
      <c r="B40" s="5"/>
      <c r="C40" s="6"/>
      <c r="D40" s="7"/>
      <c r="E40" s="52"/>
      <c r="F40" s="52"/>
      <c r="G40" s="52"/>
      <c r="H40" s="52"/>
      <c r="I40" s="8"/>
    </row>
    <row r="41" spans="2:9" ht="9" customHeight="1" x14ac:dyDescent="0.55000000000000004">
      <c r="B41" s="5"/>
      <c r="C41" s="6"/>
      <c r="D41" s="7"/>
      <c r="E41" s="52"/>
      <c r="F41" s="52"/>
      <c r="G41" s="52"/>
      <c r="H41" s="52"/>
      <c r="I41" s="8"/>
    </row>
    <row r="42" spans="2:9" ht="9" customHeight="1" x14ac:dyDescent="0.55000000000000004">
      <c r="B42" s="5"/>
      <c r="C42" s="6"/>
      <c r="D42" s="7"/>
      <c r="E42" s="52"/>
      <c r="F42" s="52"/>
      <c r="G42" s="52"/>
      <c r="H42" s="52"/>
      <c r="I42" s="8"/>
    </row>
    <row r="43" spans="2:9" ht="9" customHeight="1" x14ac:dyDescent="0.55000000000000004">
      <c r="B43" s="5"/>
      <c r="C43" s="6"/>
      <c r="D43" s="7"/>
      <c r="E43" s="52"/>
      <c r="F43" s="52"/>
      <c r="G43" s="52"/>
      <c r="H43" s="52"/>
      <c r="I43" s="8"/>
    </row>
    <row r="44" spans="2:9" ht="9" customHeight="1" x14ac:dyDescent="0.55000000000000004">
      <c r="B44" s="5"/>
      <c r="C44" s="6"/>
      <c r="D44" s="7"/>
      <c r="E44" s="52"/>
      <c r="F44" s="52"/>
      <c r="G44" s="52"/>
      <c r="H44" s="52"/>
      <c r="I44" s="8"/>
    </row>
    <row r="45" spans="2:9" ht="9" customHeight="1" x14ac:dyDescent="0.55000000000000004">
      <c r="B45" s="5"/>
      <c r="C45" s="6"/>
      <c r="D45" s="7"/>
      <c r="E45" s="52"/>
      <c r="F45" s="52"/>
      <c r="G45" s="52"/>
      <c r="H45" s="52"/>
      <c r="I45" s="8"/>
    </row>
    <row r="46" spans="2:9" ht="9" customHeight="1" x14ac:dyDescent="0.55000000000000004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55000000000000004">
      <c r="B47" s="5"/>
      <c r="C47" s="6"/>
      <c r="D47" s="7"/>
      <c r="E47" s="51" t="s">
        <v>4</v>
      </c>
      <c r="F47" s="52"/>
      <c r="G47" s="52"/>
      <c r="H47" s="52"/>
      <c r="I47" s="8"/>
    </row>
    <row r="48" spans="2:9" ht="9" customHeight="1" x14ac:dyDescent="0.55000000000000004">
      <c r="B48" s="5"/>
      <c r="C48" s="6"/>
      <c r="D48" s="7"/>
      <c r="E48" s="52"/>
      <c r="F48" s="52"/>
      <c r="G48" s="52"/>
      <c r="H48" s="52"/>
      <c r="I48" s="8"/>
    </row>
    <row r="49" spans="2:9" ht="9" customHeight="1" x14ac:dyDescent="0.55000000000000004">
      <c r="B49" s="5"/>
      <c r="C49" s="6"/>
      <c r="D49" s="7"/>
      <c r="E49" s="52"/>
      <c r="F49" s="52"/>
      <c r="G49" s="52"/>
      <c r="H49" s="52"/>
      <c r="I49" s="8"/>
    </row>
    <row r="50" spans="2:9" ht="9" customHeight="1" x14ac:dyDescent="0.55000000000000004">
      <c r="B50" s="5"/>
      <c r="C50" s="6"/>
      <c r="D50" s="7"/>
      <c r="E50" s="52"/>
      <c r="F50" s="52"/>
      <c r="G50" s="52"/>
      <c r="H50" s="52"/>
      <c r="I50" s="8"/>
    </row>
    <row r="51" spans="2:9" ht="9" customHeight="1" x14ac:dyDescent="0.55000000000000004">
      <c r="B51" s="5"/>
      <c r="C51" s="6"/>
      <c r="D51" s="7"/>
      <c r="E51" s="52"/>
      <c r="F51" s="52"/>
      <c r="G51" s="52"/>
      <c r="H51" s="52"/>
      <c r="I51" s="8"/>
    </row>
    <row r="52" spans="2:9" ht="9" customHeight="1" x14ac:dyDescent="0.55000000000000004">
      <c r="B52" s="5"/>
      <c r="C52" s="6"/>
      <c r="D52" s="7"/>
      <c r="E52" s="52"/>
      <c r="F52" s="52"/>
      <c r="G52" s="52"/>
      <c r="H52" s="52"/>
      <c r="I52" s="8"/>
    </row>
    <row r="53" spans="2:9" ht="9" customHeight="1" x14ac:dyDescent="0.55000000000000004">
      <c r="B53" s="5"/>
      <c r="C53" s="6"/>
      <c r="D53" s="7"/>
      <c r="E53" s="52"/>
      <c r="F53" s="52"/>
      <c r="G53" s="52"/>
      <c r="H53" s="52"/>
      <c r="I53" s="8"/>
    </row>
    <row r="54" spans="2:9" ht="9" customHeight="1" x14ac:dyDescent="0.55000000000000004">
      <c r="B54" s="5"/>
      <c r="C54" s="6"/>
      <c r="D54" s="7"/>
      <c r="E54" s="52"/>
      <c r="F54" s="52"/>
      <c r="G54" s="52"/>
      <c r="H54" s="52"/>
      <c r="I54" s="8"/>
    </row>
    <row r="55" spans="2:9" ht="9" customHeight="1" x14ac:dyDescent="0.55000000000000004">
      <c r="B55" s="5"/>
      <c r="C55" s="6"/>
      <c r="D55" s="7"/>
      <c r="E55" s="52"/>
      <c r="F55" s="52"/>
      <c r="G55" s="52"/>
      <c r="H55" s="52"/>
      <c r="I55" s="8"/>
    </row>
    <row r="56" spans="2:9" ht="9" customHeight="1" x14ac:dyDescent="0.55000000000000004">
      <c r="B56" s="5"/>
      <c r="C56" s="6"/>
      <c r="D56" s="7"/>
      <c r="E56" s="52"/>
      <c r="F56" s="52"/>
      <c r="G56" s="52"/>
      <c r="H56" s="52"/>
      <c r="I56" s="8"/>
    </row>
    <row r="57" spans="2:9" ht="9" customHeight="1" x14ac:dyDescent="0.55000000000000004">
      <c r="B57" s="5"/>
      <c r="C57" s="6"/>
      <c r="D57" s="7"/>
      <c r="E57" s="52"/>
      <c r="F57" s="52"/>
      <c r="G57" s="52"/>
      <c r="H57" s="52"/>
      <c r="I57" s="8"/>
    </row>
    <row r="58" spans="2:9" ht="9" customHeight="1" x14ac:dyDescent="0.55000000000000004">
      <c r="B58" s="5"/>
      <c r="C58" s="6"/>
      <c r="D58" s="7"/>
      <c r="E58" s="52"/>
      <c r="F58" s="52"/>
      <c r="G58" s="52"/>
      <c r="H58" s="52"/>
      <c r="I58" s="8"/>
    </row>
    <row r="59" spans="2:9" ht="9" customHeight="1" x14ac:dyDescent="0.55000000000000004">
      <c r="B59" s="5"/>
      <c r="C59" s="6"/>
      <c r="D59" s="7"/>
      <c r="E59" s="52"/>
      <c r="F59" s="52"/>
      <c r="G59" s="52"/>
      <c r="H59" s="52"/>
      <c r="I59" s="8"/>
    </row>
    <row r="60" spans="2:9" ht="9" customHeight="1" x14ac:dyDescent="0.55000000000000004">
      <c r="B60" s="5"/>
      <c r="C60" s="6"/>
      <c r="D60" s="7"/>
      <c r="E60" s="52"/>
      <c r="F60" s="52"/>
      <c r="G60" s="52"/>
      <c r="H60" s="52"/>
      <c r="I60" s="8"/>
    </row>
    <row r="61" spans="2:9" ht="9" customHeight="1" x14ac:dyDescent="0.55000000000000004">
      <c r="B61" s="5"/>
      <c r="C61" s="6"/>
      <c r="D61" s="7"/>
      <c r="E61" s="7"/>
      <c r="F61" s="7"/>
      <c r="G61" s="7"/>
      <c r="H61" s="7"/>
      <c r="I61" s="8"/>
    </row>
    <row r="62" spans="2:9" ht="9" customHeight="1" x14ac:dyDescent="0.55000000000000004">
      <c r="B62" s="5"/>
      <c r="C62" s="6"/>
      <c r="D62" s="7"/>
      <c r="E62" s="53" t="str">
        <f>IF(Paramètres!C9&lt;&gt;"",Paramètres!C9,"")</f>
        <v>Lot n°3</v>
      </c>
      <c r="F62" s="53"/>
      <c r="G62" s="53"/>
      <c r="H62" s="53"/>
      <c r="I62" s="8"/>
    </row>
    <row r="63" spans="2:9" ht="9" customHeight="1" x14ac:dyDescent="0.55000000000000004">
      <c r="B63" s="5"/>
      <c r="C63" s="6"/>
      <c r="D63" s="7"/>
      <c r="E63" s="53"/>
      <c r="F63" s="53"/>
      <c r="G63" s="53"/>
      <c r="H63" s="53"/>
      <c r="I63" s="8"/>
    </row>
    <row r="64" spans="2:9" ht="9" customHeight="1" x14ac:dyDescent="0.55000000000000004">
      <c r="B64" s="5"/>
      <c r="C64" s="6"/>
      <c r="D64" s="7"/>
      <c r="E64" s="53"/>
      <c r="F64" s="53"/>
      <c r="G64" s="53"/>
      <c r="H64" s="53"/>
      <c r="I64" s="8"/>
    </row>
    <row r="65" spans="2:9" ht="9" customHeight="1" x14ac:dyDescent="0.55000000000000004">
      <c r="B65" s="5"/>
      <c r="C65" s="6"/>
      <c r="D65" s="7"/>
      <c r="E65" s="53"/>
      <c r="F65" s="53"/>
      <c r="G65" s="53"/>
      <c r="H65" s="53"/>
      <c r="I65" s="8"/>
    </row>
    <row r="66" spans="2:9" ht="9" customHeight="1" x14ac:dyDescent="0.55000000000000004">
      <c r="B66" s="5"/>
      <c r="C66" s="6"/>
      <c r="D66" s="7"/>
      <c r="E66" s="53" t="str">
        <f>IF(Paramètres!C11&lt;&gt;"",Paramètres!C11,"")</f>
        <v>LOT TECHNIQUE</v>
      </c>
      <c r="F66" s="53"/>
      <c r="G66" s="53"/>
      <c r="H66" s="53"/>
      <c r="I66" s="8"/>
    </row>
    <row r="67" spans="2:9" ht="9" customHeight="1" x14ac:dyDescent="0.55000000000000004">
      <c r="B67" s="5"/>
      <c r="C67" s="6"/>
      <c r="D67" s="7"/>
      <c r="E67" s="53"/>
      <c r="F67" s="53"/>
      <c r="G67" s="53"/>
      <c r="H67" s="53"/>
      <c r="I67" s="8"/>
    </row>
    <row r="68" spans="2:9" ht="9" customHeight="1" x14ac:dyDescent="0.55000000000000004">
      <c r="B68" s="5"/>
      <c r="C68" s="6"/>
      <c r="D68" s="7"/>
      <c r="E68" s="53"/>
      <c r="F68" s="53"/>
      <c r="G68" s="53"/>
      <c r="H68" s="53"/>
      <c r="I68" s="8"/>
    </row>
    <row r="69" spans="2:9" ht="9" customHeight="1" x14ac:dyDescent="0.55000000000000004">
      <c r="B69" s="5"/>
      <c r="C69" s="6"/>
      <c r="D69" s="7"/>
      <c r="E69" s="53"/>
      <c r="F69" s="53"/>
      <c r="G69" s="53"/>
      <c r="H69" s="53"/>
      <c r="I69" s="8"/>
    </row>
    <row r="70" spans="2:9" ht="9" customHeight="1" x14ac:dyDescent="0.55000000000000004">
      <c r="B70" s="5"/>
      <c r="C70" s="6"/>
      <c r="D70" s="7"/>
      <c r="E70" s="53"/>
      <c r="F70" s="53"/>
      <c r="G70" s="53"/>
      <c r="H70" s="53"/>
      <c r="I70" s="8"/>
    </row>
    <row r="71" spans="2:9" ht="9" customHeight="1" x14ac:dyDescent="0.55000000000000004">
      <c r="B71" s="5"/>
      <c r="C71" s="6"/>
      <c r="D71" s="7"/>
      <c r="E71" s="54" t="str">
        <f>IF(Paramètres!C3&lt;&gt;"",Paramètres!C3,"")</f>
        <v>DPGF</v>
      </c>
      <c r="F71" s="55"/>
      <c r="G71" s="55"/>
      <c r="H71" s="56"/>
      <c r="I71" s="8"/>
    </row>
    <row r="72" spans="2:9" ht="9" customHeight="1" x14ac:dyDescent="0.55000000000000004">
      <c r="B72" s="5"/>
      <c r="C72" s="6"/>
      <c r="D72" s="7"/>
      <c r="E72" s="57"/>
      <c r="F72" s="58"/>
      <c r="G72" s="58"/>
      <c r="H72" s="59"/>
      <c r="I72" s="8"/>
    </row>
    <row r="73" spans="2:9" ht="9" customHeight="1" x14ac:dyDescent="0.55000000000000004">
      <c r="B73" s="5"/>
      <c r="C73" s="6"/>
      <c r="D73" s="7"/>
      <c r="E73" s="57"/>
      <c r="F73" s="58"/>
      <c r="G73" s="58"/>
      <c r="H73" s="59"/>
      <c r="I73" s="8"/>
    </row>
    <row r="74" spans="2:9" ht="9" customHeight="1" x14ac:dyDescent="0.55000000000000004">
      <c r="B74" s="5"/>
      <c r="C74" s="6"/>
      <c r="D74" s="7"/>
      <c r="E74" s="57"/>
      <c r="F74" s="58"/>
      <c r="G74" s="58"/>
      <c r="H74" s="59"/>
      <c r="I74" s="8"/>
    </row>
    <row r="75" spans="2:9" ht="9" customHeight="1" x14ac:dyDescent="0.55000000000000004">
      <c r="B75" s="5"/>
      <c r="C75" s="6"/>
      <c r="D75" s="7"/>
      <c r="E75" s="57"/>
      <c r="F75" s="58"/>
      <c r="G75" s="58"/>
      <c r="H75" s="59"/>
      <c r="I75" s="8"/>
    </row>
    <row r="76" spans="2:9" ht="9" customHeight="1" x14ac:dyDescent="0.55000000000000004">
      <c r="B76" s="5"/>
      <c r="C76" s="6"/>
      <c r="D76" s="7"/>
      <c r="E76" s="57"/>
      <c r="F76" s="58"/>
      <c r="G76" s="58"/>
      <c r="H76" s="59"/>
      <c r="I76" s="8"/>
    </row>
    <row r="77" spans="2:9" ht="9" customHeight="1" x14ac:dyDescent="0.55000000000000004">
      <c r="B77" s="5"/>
      <c r="C77" s="6"/>
      <c r="D77" s="7"/>
      <c r="E77" s="60"/>
      <c r="F77" s="61"/>
      <c r="G77" s="61"/>
      <c r="H77" s="62"/>
      <c r="I77" s="8"/>
    </row>
    <row r="78" spans="2:9" ht="9" customHeight="1" x14ac:dyDescent="0.55000000000000004">
      <c r="B78" s="5"/>
      <c r="C78" s="6"/>
      <c r="D78" s="7"/>
      <c r="E78" s="7"/>
      <c r="F78" s="7"/>
      <c r="G78" s="7"/>
      <c r="H78" s="7"/>
      <c r="I78" s="8"/>
    </row>
    <row r="79" spans="2:9" ht="9" customHeight="1" x14ac:dyDescent="0.55000000000000004">
      <c r="B79" s="5"/>
      <c r="C79" s="6"/>
      <c r="D79" s="7"/>
      <c r="E79" s="7"/>
      <c r="F79" s="50" t="s">
        <v>0</v>
      </c>
      <c r="G79" s="50" t="s">
        <v>179</v>
      </c>
      <c r="H79" s="7"/>
      <c r="I79" s="8"/>
    </row>
    <row r="80" spans="2:9" ht="9" customHeight="1" x14ac:dyDescent="0.55000000000000004">
      <c r="B80" s="47" t="s">
        <v>5</v>
      </c>
      <c r="C80" s="48"/>
      <c r="D80" s="7"/>
      <c r="E80" s="7"/>
      <c r="F80" s="50"/>
      <c r="G80" s="50"/>
      <c r="H80" s="7"/>
      <c r="I80" s="8"/>
    </row>
    <row r="81" spans="2:9" ht="9" customHeight="1" x14ac:dyDescent="0.55000000000000004">
      <c r="B81" s="49"/>
      <c r="C81" s="48"/>
      <c r="D81" s="7"/>
      <c r="E81" s="7"/>
      <c r="F81" s="50" t="s">
        <v>1</v>
      </c>
      <c r="G81" s="119">
        <v>46009</v>
      </c>
      <c r="H81" s="7"/>
      <c r="I81" s="8"/>
    </row>
    <row r="82" spans="2:9" ht="9" customHeight="1" x14ac:dyDescent="0.55000000000000004">
      <c r="B82" s="49"/>
      <c r="C82" s="48"/>
      <c r="D82" s="7"/>
      <c r="E82" s="7"/>
      <c r="F82" s="50"/>
      <c r="G82" s="50"/>
      <c r="H82" s="7"/>
      <c r="I82" s="8"/>
    </row>
    <row r="83" spans="2:9" ht="9" customHeight="1" x14ac:dyDescent="0.55000000000000004">
      <c r="B83" s="49"/>
      <c r="C83" s="48"/>
      <c r="D83" s="7"/>
      <c r="E83" s="7"/>
      <c r="F83" s="50" t="s">
        <v>2</v>
      </c>
      <c r="G83" s="50" t="str">
        <f>IF(Paramètres!C15&lt;&gt;"",Paramètres!C15,"")</f>
        <v>DCE</v>
      </c>
      <c r="H83" s="7"/>
      <c r="I83" s="8"/>
    </row>
    <row r="84" spans="2:9" ht="9" customHeight="1" x14ac:dyDescent="0.55000000000000004">
      <c r="B84" s="49"/>
      <c r="C84" s="48"/>
      <c r="D84" s="7"/>
      <c r="E84" s="7"/>
      <c r="F84" s="50"/>
      <c r="G84" s="50"/>
      <c r="H84" s="7"/>
      <c r="I84" s="8"/>
    </row>
    <row r="85" spans="2:9" ht="9" customHeight="1" x14ac:dyDescent="0.55000000000000004">
      <c r="B85" s="49"/>
      <c r="C85" s="48"/>
      <c r="D85" s="7"/>
      <c r="E85" s="7"/>
      <c r="F85" s="50" t="s">
        <v>3</v>
      </c>
      <c r="G85" s="50">
        <v>4</v>
      </c>
      <c r="H85" s="7"/>
      <c r="I85" s="8"/>
    </row>
    <row r="86" spans="2:9" ht="9" customHeight="1" x14ac:dyDescent="0.55000000000000004">
      <c r="B86" s="49"/>
      <c r="C86" s="48"/>
      <c r="D86" s="7"/>
      <c r="E86" s="7"/>
      <c r="F86" s="50"/>
      <c r="G86" s="50"/>
      <c r="H86" s="7"/>
      <c r="I86" s="8"/>
    </row>
    <row r="87" spans="2:9" ht="9" customHeight="1" x14ac:dyDescent="0.55000000000000004">
      <c r="B87" s="9"/>
      <c r="C87" s="10"/>
      <c r="D87" s="11"/>
      <c r="E87" s="11"/>
      <c r="F87" s="11"/>
      <c r="G87" s="11"/>
      <c r="H87" s="11"/>
      <c r="I87" s="12"/>
    </row>
  </sheetData>
  <sheetProtection selectLockedCells="1"/>
  <mergeCells count="17">
    <mergeCell ref="E2:H10"/>
    <mergeCell ref="E11:H19"/>
    <mergeCell ref="E20:H27"/>
    <mergeCell ref="E28:H45"/>
    <mergeCell ref="E62:H65"/>
    <mergeCell ref="E47:H60"/>
    <mergeCell ref="E66:H70"/>
    <mergeCell ref="E71:H77"/>
    <mergeCell ref="F79:F80"/>
    <mergeCell ref="G79:G80"/>
    <mergeCell ref="B80:C86"/>
    <mergeCell ref="F83:F84"/>
    <mergeCell ref="G83:G84"/>
    <mergeCell ref="F85:F86"/>
    <mergeCell ref="G85:G86"/>
    <mergeCell ref="F81:F82"/>
    <mergeCell ref="G81:G82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R99"/>
  <sheetViews>
    <sheetView showGridLines="0" view="pageLayout" topLeftCell="B2" zoomScaleNormal="100" workbookViewId="0">
      <selection activeCell="S58" sqref="S58"/>
    </sheetView>
  </sheetViews>
  <sheetFormatPr baseColWidth="10" defaultColWidth="8.89453125" defaultRowHeight="14.4" x14ac:dyDescent="0.55000000000000004"/>
  <cols>
    <col min="1" max="1" width="0" hidden="1" customWidth="1"/>
    <col min="2" max="2" width="4.41796875" customWidth="1"/>
    <col min="3" max="3" width="0" hidden="1" customWidth="1"/>
    <col min="4" max="4" width="36" customWidth="1"/>
    <col min="5" max="8" width="8.1015625" customWidth="1"/>
    <col min="9" max="9" width="0" hidden="1" customWidth="1"/>
    <col min="10" max="11" width="12.5234375" customWidth="1"/>
    <col min="12" max="18" width="0" hidden="1" customWidth="1"/>
    <col min="19" max="69" width="10.68359375" customWidth="1"/>
  </cols>
  <sheetData>
    <row r="1" spans="1:18" ht="20.399999999999999" hidden="1" x14ac:dyDescent="0.55000000000000004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L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  <c r="R1" s="7" t="s">
        <v>22</v>
      </c>
    </row>
    <row r="3" spans="1:18" ht="20.399999999999999" x14ac:dyDescent="0.55000000000000004">
      <c r="A3" s="7" t="s">
        <v>23</v>
      </c>
      <c r="B3" s="13" t="s">
        <v>24</v>
      </c>
      <c r="C3" s="13" t="s">
        <v>25</v>
      </c>
      <c r="D3" s="111" t="s">
        <v>26</v>
      </c>
      <c r="E3" s="111"/>
      <c r="F3" s="111"/>
      <c r="G3" s="13" t="s">
        <v>12</v>
      </c>
      <c r="H3" s="13" t="s">
        <v>27</v>
      </c>
      <c r="I3" s="13" t="s">
        <v>28</v>
      </c>
      <c r="J3" s="13" t="s">
        <v>29</v>
      </c>
      <c r="K3" s="13" t="s">
        <v>30</v>
      </c>
      <c r="L3" s="13" t="s">
        <v>31</v>
      </c>
      <c r="M3" s="13" t="s">
        <v>32</v>
      </c>
      <c r="N3" s="13" t="s">
        <v>33</v>
      </c>
      <c r="O3" s="13" t="s">
        <v>34</v>
      </c>
      <c r="P3" s="13" t="s">
        <v>35</v>
      </c>
      <c r="Q3" s="13" t="s">
        <v>36</v>
      </c>
      <c r="R3" s="13" t="s">
        <v>37</v>
      </c>
    </row>
    <row r="4" spans="1:18" ht="15.6" customHeight="1" x14ac:dyDescent="0.55000000000000004">
      <c r="A4" s="7">
        <v>2</v>
      </c>
      <c r="B4" s="14" t="s">
        <v>38</v>
      </c>
      <c r="C4" s="14"/>
      <c r="D4" s="112" t="s">
        <v>39</v>
      </c>
      <c r="E4" s="112"/>
      <c r="F4" s="112"/>
      <c r="G4" s="15"/>
      <c r="H4" s="15"/>
      <c r="I4" s="15"/>
      <c r="J4" s="15"/>
      <c r="K4" s="16"/>
      <c r="L4" s="7"/>
    </row>
    <row r="5" spans="1:18" hidden="1" x14ac:dyDescent="0.55000000000000004">
      <c r="A5" s="7" t="s">
        <v>40</v>
      </c>
    </row>
    <row r="6" spans="1:18" ht="15.6" customHeight="1" x14ac:dyDescent="0.55000000000000004">
      <c r="A6" s="7">
        <v>3</v>
      </c>
      <c r="B6" s="17" t="s">
        <v>41</v>
      </c>
      <c r="C6" s="17"/>
      <c r="D6" s="109" t="s">
        <v>42</v>
      </c>
      <c r="E6" s="109"/>
      <c r="F6" s="109"/>
      <c r="G6" s="18"/>
      <c r="H6" s="18"/>
      <c r="I6" s="18"/>
      <c r="J6" s="18"/>
      <c r="K6" s="19"/>
      <c r="L6" s="7"/>
    </row>
    <row r="7" spans="1:18" x14ac:dyDescent="0.55000000000000004">
      <c r="A7" s="7">
        <v>4</v>
      </c>
      <c r="B7" s="17" t="s">
        <v>43</v>
      </c>
      <c r="C7" s="17"/>
      <c r="D7" s="110" t="s">
        <v>44</v>
      </c>
      <c r="E7" s="110"/>
      <c r="F7" s="110"/>
      <c r="G7" s="20"/>
      <c r="H7" s="20"/>
      <c r="I7" s="20"/>
      <c r="J7" s="20"/>
      <c r="K7" s="21"/>
      <c r="L7" s="7"/>
    </row>
    <row r="8" spans="1:18" x14ac:dyDescent="0.55000000000000004">
      <c r="A8" s="7">
        <v>9</v>
      </c>
      <c r="B8" s="22" t="s">
        <v>45</v>
      </c>
      <c r="C8" s="22"/>
      <c r="D8" s="102" t="s">
        <v>46</v>
      </c>
      <c r="E8" s="103"/>
      <c r="F8" s="103"/>
      <c r="G8" s="24" t="s">
        <v>47</v>
      </c>
      <c r="H8" s="25">
        <v>1</v>
      </c>
      <c r="I8" s="25"/>
      <c r="J8" s="26"/>
      <c r="K8" s="27">
        <f>IF(AND(H8= "",I8= ""), 0, ROUND(ROUND(J8, 2) * ROUND(IF(I8="",H8,I8),  0), 2))</f>
        <v>0</v>
      </c>
      <c r="L8" s="7"/>
      <c r="N8" s="28">
        <v>0.2</v>
      </c>
      <c r="R8" s="7">
        <v>3097</v>
      </c>
    </row>
    <row r="9" spans="1:18" hidden="1" x14ac:dyDescent="0.55000000000000004">
      <c r="A9" s="7" t="s">
        <v>48</v>
      </c>
    </row>
    <row r="10" spans="1:18" x14ac:dyDescent="0.55000000000000004">
      <c r="A10" s="7" t="s">
        <v>49</v>
      </c>
      <c r="B10" s="29"/>
      <c r="C10" s="29"/>
      <c r="D10" s="101" t="s">
        <v>50</v>
      </c>
      <c r="E10" s="101"/>
      <c r="F10" s="101"/>
      <c r="G10" s="101"/>
      <c r="H10" s="101"/>
      <c r="I10" s="101"/>
      <c r="J10" s="101"/>
      <c r="K10" s="29"/>
    </row>
    <row r="11" spans="1:18" hidden="1" x14ac:dyDescent="0.55000000000000004">
      <c r="A11" s="7" t="s">
        <v>51</v>
      </c>
    </row>
    <row r="12" spans="1:18" x14ac:dyDescent="0.55000000000000004">
      <c r="A12" s="7">
        <v>9</v>
      </c>
      <c r="B12" s="22" t="s">
        <v>52</v>
      </c>
      <c r="C12" s="22"/>
      <c r="D12" s="102" t="s">
        <v>53</v>
      </c>
      <c r="E12" s="103"/>
      <c r="F12" s="103"/>
      <c r="G12" s="24" t="s">
        <v>47</v>
      </c>
      <c r="H12" s="25">
        <v>1</v>
      </c>
      <c r="I12" s="25"/>
      <c r="J12" s="26"/>
      <c r="K12" s="27">
        <f>IF(AND(H12= "",I12= ""), 0, ROUND(ROUND(J12, 2) * ROUND(IF(I12="",H12,I12),  0), 2))</f>
        <v>0</v>
      </c>
      <c r="L12" s="7"/>
      <c r="N12" s="28">
        <v>0.2</v>
      </c>
      <c r="R12" s="7">
        <v>3097</v>
      </c>
    </row>
    <row r="13" spans="1:18" hidden="1" x14ac:dyDescent="0.55000000000000004">
      <c r="A13" s="7" t="s">
        <v>48</v>
      </c>
    </row>
    <row r="14" spans="1:18" x14ac:dyDescent="0.55000000000000004">
      <c r="A14" s="7" t="s">
        <v>49</v>
      </c>
      <c r="B14" s="29"/>
      <c r="C14" s="29"/>
      <c r="D14" s="101" t="s">
        <v>54</v>
      </c>
      <c r="E14" s="101"/>
      <c r="F14" s="101"/>
      <c r="G14" s="101"/>
      <c r="H14" s="101"/>
      <c r="I14" s="101"/>
      <c r="J14" s="101"/>
      <c r="K14" s="29"/>
    </row>
    <row r="15" spans="1:18" hidden="1" x14ac:dyDescent="0.55000000000000004">
      <c r="A15" s="7" t="s">
        <v>51</v>
      </c>
    </row>
    <row r="16" spans="1:18" hidden="1" x14ac:dyDescent="0.55000000000000004">
      <c r="A16" s="7" t="s">
        <v>55</v>
      </c>
    </row>
    <row r="17" spans="1:18" x14ac:dyDescent="0.55000000000000004">
      <c r="A17" s="7">
        <v>4</v>
      </c>
      <c r="B17" s="17" t="s">
        <v>56</v>
      </c>
      <c r="C17" s="17"/>
      <c r="D17" s="110" t="s">
        <v>57</v>
      </c>
      <c r="E17" s="110"/>
      <c r="F17" s="110"/>
      <c r="G17" s="20"/>
      <c r="H17" s="20"/>
      <c r="I17" s="20"/>
      <c r="J17" s="20"/>
      <c r="K17" s="21"/>
      <c r="L17" s="7"/>
    </row>
    <row r="18" spans="1:18" x14ac:dyDescent="0.55000000000000004">
      <c r="A18" s="7">
        <v>9</v>
      </c>
      <c r="B18" s="22" t="s">
        <v>58</v>
      </c>
      <c r="C18" s="22"/>
      <c r="D18" s="102" t="s">
        <v>59</v>
      </c>
      <c r="E18" s="103"/>
      <c r="F18" s="103"/>
      <c r="G18" s="24" t="s">
        <v>47</v>
      </c>
      <c r="H18" s="25">
        <v>1</v>
      </c>
      <c r="I18" s="25"/>
      <c r="J18" s="26"/>
      <c r="K18" s="27">
        <f>IF(AND(H18= "",I18= ""), 0, ROUND(ROUND(J18, 2) * ROUND(IF(I18="",H18,I18),  0), 2))</f>
        <v>0</v>
      </c>
      <c r="L18" s="7"/>
      <c r="N18" s="28">
        <v>0.2</v>
      </c>
      <c r="R18" s="7">
        <v>3097</v>
      </c>
    </row>
    <row r="19" spans="1:18" hidden="1" x14ac:dyDescent="0.55000000000000004">
      <c r="A19" s="7" t="s">
        <v>48</v>
      </c>
    </row>
    <row r="20" spans="1:18" x14ac:dyDescent="0.55000000000000004">
      <c r="A20" s="7" t="s">
        <v>49</v>
      </c>
      <c r="B20" s="29"/>
      <c r="C20" s="29"/>
      <c r="D20" s="101" t="s">
        <v>60</v>
      </c>
      <c r="E20" s="101"/>
      <c r="F20" s="101"/>
      <c r="G20" s="101"/>
      <c r="H20" s="101"/>
      <c r="I20" s="101"/>
      <c r="J20" s="101"/>
      <c r="K20" s="29"/>
    </row>
    <row r="21" spans="1:18" hidden="1" x14ac:dyDescent="0.55000000000000004">
      <c r="A21" s="7" t="s">
        <v>51</v>
      </c>
    </row>
    <row r="22" spans="1:18" x14ac:dyDescent="0.55000000000000004">
      <c r="A22" s="7">
        <v>9</v>
      </c>
      <c r="B22" s="22" t="s">
        <v>61</v>
      </c>
      <c r="C22" s="22"/>
      <c r="D22" s="102" t="s">
        <v>62</v>
      </c>
      <c r="E22" s="103"/>
      <c r="F22" s="103"/>
      <c r="G22" s="24" t="s">
        <v>47</v>
      </c>
      <c r="H22" s="25">
        <v>1</v>
      </c>
      <c r="I22" s="25"/>
      <c r="J22" s="26"/>
      <c r="K22" s="27">
        <f>IF(AND(H22= "",I22= ""), 0, ROUND(ROUND(J22, 2) * ROUND(IF(I22="",H22,I22),  0), 2))</f>
        <v>0</v>
      </c>
      <c r="L22" s="7"/>
      <c r="N22" s="28">
        <v>0.2</v>
      </c>
      <c r="R22" s="7">
        <v>3097</v>
      </c>
    </row>
    <row r="23" spans="1:18" hidden="1" x14ac:dyDescent="0.55000000000000004">
      <c r="A23" s="7" t="s">
        <v>48</v>
      </c>
    </row>
    <row r="24" spans="1:18" x14ac:dyDescent="0.55000000000000004">
      <c r="A24" s="7" t="s">
        <v>49</v>
      </c>
      <c r="B24" s="29"/>
      <c r="C24" s="29"/>
      <c r="D24" s="101" t="s">
        <v>63</v>
      </c>
      <c r="E24" s="101"/>
      <c r="F24" s="101"/>
      <c r="G24" s="101"/>
      <c r="H24" s="101"/>
      <c r="I24" s="101"/>
      <c r="J24" s="101"/>
      <c r="K24" s="29"/>
    </row>
    <row r="25" spans="1:18" hidden="1" x14ac:dyDescent="0.55000000000000004">
      <c r="A25" s="7" t="s">
        <v>51</v>
      </c>
    </row>
    <row r="26" spans="1:18" x14ac:dyDescent="0.55000000000000004">
      <c r="A26" s="7">
        <v>9</v>
      </c>
      <c r="B26" s="22" t="s">
        <v>64</v>
      </c>
      <c r="C26" s="22"/>
      <c r="D26" s="102" t="s">
        <v>65</v>
      </c>
      <c r="E26" s="103"/>
      <c r="F26" s="103"/>
      <c r="G26" s="24" t="s">
        <v>47</v>
      </c>
      <c r="H26" s="25">
        <v>1</v>
      </c>
      <c r="I26" s="25"/>
      <c r="J26" s="26"/>
      <c r="K26" s="27">
        <f>IF(AND(H26= "",I26= ""), 0, ROUND(ROUND(J26, 2) * ROUND(IF(I26="",H26,I26),  0), 2))</f>
        <v>0</v>
      </c>
      <c r="L26" s="7"/>
      <c r="N26" s="28">
        <v>0.2</v>
      </c>
      <c r="R26" s="7">
        <v>3097</v>
      </c>
    </row>
    <row r="27" spans="1:18" hidden="1" x14ac:dyDescent="0.55000000000000004">
      <c r="A27" s="7" t="s">
        <v>48</v>
      </c>
    </row>
    <row r="28" spans="1:18" x14ac:dyDescent="0.55000000000000004">
      <c r="A28" s="7" t="s">
        <v>49</v>
      </c>
      <c r="B28" s="29"/>
      <c r="C28" s="29"/>
      <c r="D28" s="101" t="s">
        <v>66</v>
      </c>
      <c r="E28" s="101"/>
      <c r="F28" s="101"/>
      <c r="G28" s="101"/>
      <c r="H28" s="101"/>
      <c r="I28" s="101"/>
      <c r="J28" s="101"/>
      <c r="K28" s="29"/>
    </row>
    <row r="29" spans="1:18" hidden="1" x14ac:dyDescent="0.55000000000000004">
      <c r="A29" s="7" t="s">
        <v>51</v>
      </c>
    </row>
    <row r="30" spans="1:18" x14ac:dyDescent="0.55000000000000004">
      <c r="A30" s="7">
        <v>9</v>
      </c>
      <c r="B30" s="22" t="s">
        <v>67</v>
      </c>
      <c r="C30" s="22"/>
      <c r="D30" s="102" t="s">
        <v>68</v>
      </c>
      <c r="E30" s="103"/>
      <c r="F30" s="103"/>
      <c r="G30" s="24" t="s">
        <v>12</v>
      </c>
      <c r="H30" s="25">
        <v>1</v>
      </c>
      <c r="I30" s="25"/>
      <c r="J30" s="26"/>
      <c r="K30" s="27">
        <f>IF(AND(H30= "",I30= ""), 0, ROUND(ROUND(J30, 2) * ROUND(IF(I30="",H30,I30),  0), 2))</f>
        <v>0</v>
      </c>
      <c r="L30" s="7"/>
      <c r="N30" s="28">
        <v>0.2</v>
      </c>
      <c r="R30" s="7">
        <v>3097</v>
      </c>
    </row>
    <row r="31" spans="1:18" hidden="1" x14ac:dyDescent="0.55000000000000004">
      <c r="A31" s="7" t="s">
        <v>48</v>
      </c>
    </row>
    <row r="32" spans="1:18" x14ac:dyDescent="0.55000000000000004">
      <c r="A32" s="7" t="s">
        <v>49</v>
      </c>
      <c r="B32" s="29"/>
      <c r="C32" s="29"/>
      <c r="D32" s="101" t="s">
        <v>69</v>
      </c>
      <c r="E32" s="101"/>
      <c r="F32" s="101"/>
      <c r="G32" s="101"/>
      <c r="H32" s="101"/>
      <c r="I32" s="101"/>
      <c r="J32" s="101"/>
      <c r="K32" s="29"/>
    </row>
    <row r="33" spans="1:18" hidden="1" x14ac:dyDescent="0.55000000000000004">
      <c r="A33" s="7" t="s">
        <v>51</v>
      </c>
    </row>
    <row r="34" spans="1:18" x14ac:dyDescent="0.55000000000000004">
      <c r="A34" s="7">
        <v>9</v>
      </c>
      <c r="B34" s="22" t="s">
        <v>70</v>
      </c>
      <c r="C34" s="22"/>
      <c r="D34" s="102" t="s">
        <v>71</v>
      </c>
      <c r="E34" s="103"/>
      <c r="F34" s="103"/>
      <c r="G34" s="24" t="s">
        <v>12</v>
      </c>
      <c r="H34" s="25">
        <v>10</v>
      </c>
      <c r="I34" s="25"/>
      <c r="J34" s="26"/>
      <c r="K34" s="27">
        <f>IF(AND(H34= "",I34= ""), 0, ROUND(ROUND(J34, 2) * ROUND(IF(I34="",H34,I34),  0), 2))</f>
        <v>0</v>
      </c>
      <c r="L34" s="7"/>
      <c r="N34" s="28">
        <v>0.2</v>
      </c>
      <c r="R34" s="7">
        <v>3097</v>
      </c>
    </row>
    <row r="35" spans="1:18" hidden="1" x14ac:dyDescent="0.55000000000000004">
      <c r="A35" s="7" t="s">
        <v>48</v>
      </c>
    </row>
    <row r="36" spans="1:18" x14ac:dyDescent="0.55000000000000004">
      <c r="A36" s="7" t="s">
        <v>49</v>
      </c>
      <c r="B36" s="29"/>
      <c r="C36" s="29"/>
      <c r="D36" s="101" t="s">
        <v>72</v>
      </c>
      <c r="E36" s="101"/>
      <c r="F36" s="101"/>
      <c r="G36" s="101"/>
      <c r="H36" s="101"/>
      <c r="I36" s="101"/>
      <c r="J36" s="101"/>
      <c r="K36" s="29"/>
    </row>
    <row r="37" spans="1:18" hidden="1" x14ac:dyDescent="0.55000000000000004">
      <c r="A37" s="7" t="s">
        <v>51</v>
      </c>
    </row>
    <row r="38" spans="1:18" x14ac:dyDescent="0.55000000000000004">
      <c r="A38" s="7">
        <v>9</v>
      </c>
      <c r="B38" s="22" t="s">
        <v>73</v>
      </c>
      <c r="C38" s="22"/>
      <c r="D38" s="102" t="s">
        <v>74</v>
      </c>
      <c r="E38" s="103"/>
      <c r="F38" s="103"/>
      <c r="G38" s="24" t="s">
        <v>47</v>
      </c>
      <c r="H38" s="25">
        <v>1</v>
      </c>
      <c r="I38" s="25"/>
      <c r="J38" s="26"/>
      <c r="K38" s="27">
        <f>IF(AND(H38= "",I38= ""), 0, ROUND(ROUND(J38, 2) * ROUND(IF(I38="",H38,I38),  0), 2))</f>
        <v>0</v>
      </c>
      <c r="L38" s="7"/>
      <c r="N38" s="28">
        <v>0.2</v>
      </c>
      <c r="R38" s="7">
        <v>3097</v>
      </c>
    </row>
    <row r="39" spans="1:18" hidden="1" x14ac:dyDescent="0.55000000000000004">
      <c r="A39" s="7" t="s">
        <v>48</v>
      </c>
    </row>
    <row r="40" spans="1:18" x14ac:dyDescent="0.55000000000000004">
      <c r="A40" s="7" t="s">
        <v>49</v>
      </c>
      <c r="B40" s="29"/>
      <c r="C40" s="29"/>
      <c r="D40" s="101" t="s">
        <v>75</v>
      </c>
      <c r="E40" s="101"/>
      <c r="F40" s="101"/>
      <c r="G40" s="101"/>
      <c r="H40" s="101"/>
      <c r="I40" s="101"/>
      <c r="J40" s="101"/>
      <c r="K40" s="29"/>
    </row>
    <row r="41" spans="1:18" hidden="1" x14ac:dyDescent="0.55000000000000004">
      <c r="A41" s="7" t="s">
        <v>51</v>
      </c>
    </row>
    <row r="42" spans="1:18" hidden="1" x14ac:dyDescent="0.55000000000000004">
      <c r="A42" s="7" t="s">
        <v>55</v>
      </c>
    </row>
    <row r="43" spans="1:18" x14ac:dyDescent="0.55000000000000004">
      <c r="A43" s="7" t="s">
        <v>76</v>
      </c>
      <c r="B43" s="23"/>
      <c r="C43" s="23"/>
      <c r="D43" s="104"/>
      <c r="E43" s="104"/>
      <c r="F43" s="104"/>
      <c r="K43" s="23"/>
    </row>
    <row r="44" spans="1:18" x14ac:dyDescent="0.55000000000000004">
      <c r="B44" s="23"/>
      <c r="C44" s="23"/>
      <c r="D44" s="107" t="s">
        <v>42</v>
      </c>
      <c r="E44" s="108"/>
      <c r="F44" s="108"/>
      <c r="G44" s="105"/>
      <c r="H44" s="105"/>
      <c r="I44" s="105"/>
      <c r="J44" s="105"/>
      <c r="K44" s="106"/>
    </row>
    <row r="45" spans="1:18" x14ac:dyDescent="0.55000000000000004">
      <c r="B45" s="23"/>
      <c r="C45" s="23"/>
      <c r="D45" s="96"/>
      <c r="E45" s="52"/>
      <c r="F45" s="52"/>
      <c r="G45" s="52"/>
      <c r="H45" s="52"/>
      <c r="I45" s="52"/>
      <c r="J45" s="52"/>
      <c r="K45" s="95"/>
    </row>
    <row r="46" spans="1:18" x14ac:dyDescent="0.55000000000000004">
      <c r="B46" s="23"/>
      <c r="C46" s="23"/>
      <c r="D46" s="99" t="s">
        <v>77</v>
      </c>
      <c r="E46" s="100"/>
      <c r="F46" s="100"/>
      <c r="G46" s="97">
        <f>SUMIF(L7:L43, IF(L6="","",L6), K7:K43)</f>
        <v>0</v>
      </c>
      <c r="H46" s="97"/>
      <c r="I46" s="97"/>
      <c r="J46" s="97"/>
      <c r="K46" s="98"/>
    </row>
    <row r="47" spans="1:18" x14ac:dyDescent="0.55000000000000004">
      <c r="B47" s="23"/>
      <c r="C47" s="23"/>
      <c r="D47" s="99" t="s">
        <v>78</v>
      </c>
      <c r="E47" s="100"/>
      <c r="F47" s="100"/>
      <c r="G47" s="97">
        <f>ROUND(SUMIF(L7:L43, IF(L6="","",L6), K7:K43) * 0.2, 2)</f>
        <v>0</v>
      </c>
      <c r="H47" s="97"/>
      <c r="I47" s="97"/>
      <c r="J47" s="97"/>
      <c r="K47" s="98"/>
    </row>
    <row r="48" spans="1:18" x14ac:dyDescent="0.55000000000000004">
      <c r="B48" s="23"/>
      <c r="C48" s="23"/>
      <c r="D48" s="91" t="s">
        <v>79</v>
      </c>
      <c r="E48" s="92"/>
      <c r="F48" s="92"/>
      <c r="G48" s="89">
        <f>SUM(G46:G47)</f>
        <v>0</v>
      </c>
      <c r="H48" s="89"/>
      <c r="I48" s="89"/>
      <c r="J48" s="89"/>
      <c r="K48" s="90"/>
    </row>
    <row r="49" spans="1:18" ht="15.6" customHeight="1" x14ac:dyDescent="0.55000000000000004">
      <c r="A49" s="7">
        <v>3</v>
      </c>
      <c r="B49" s="17" t="s">
        <v>80</v>
      </c>
      <c r="C49" s="17"/>
      <c r="D49" s="109" t="s">
        <v>81</v>
      </c>
      <c r="E49" s="109"/>
      <c r="F49" s="109"/>
      <c r="G49" s="18"/>
      <c r="H49" s="18"/>
      <c r="I49" s="18"/>
      <c r="J49" s="18"/>
      <c r="K49" s="19"/>
      <c r="L49" s="7"/>
    </row>
    <row r="50" spans="1:18" ht="20.399999999999999" customHeight="1" x14ac:dyDescent="0.55000000000000004">
      <c r="A50" s="7">
        <v>9</v>
      </c>
      <c r="B50" s="22" t="s">
        <v>82</v>
      </c>
      <c r="C50" s="22"/>
      <c r="D50" s="102" t="s">
        <v>83</v>
      </c>
      <c r="E50" s="103"/>
      <c r="F50" s="103"/>
      <c r="G50" s="24" t="s">
        <v>47</v>
      </c>
      <c r="H50" s="25">
        <v>1</v>
      </c>
      <c r="I50" s="25"/>
      <c r="J50" s="26"/>
      <c r="K50" s="27">
        <f>IF(AND(H50= "",I50= ""), 0, ROUND(ROUND(J50, 2) * ROUND(IF(I50="",H50,I50),  0), 2))</f>
        <v>0</v>
      </c>
      <c r="L50" s="7"/>
      <c r="N50" s="28">
        <v>0.2</v>
      </c>
      <c r="R50" s="7">
        <v>3097</v>
      </c>
    </row>
    <row r="51" spans="1:18" hidden="1" x14ac:dyDescent="0.55000000000000004">
      <c r="A51" s="7" t="s">
        <v>48</v>
      </c>
    </row>
    <row r="52" spans="1:18" x14ac:dyDescent="0.55000000000000004">
      <c r="A52" s="7" t="s">
        <v>49</v>
      </c>
      <c r="B52" s="29"/>
      <c r="C52" s="29"/>
      <c r="D52" s="101" t="s">
        <v>84</v>
      </c>
      <c r="E52" s="101"/>
      <c r="F52" s="101"/>
      <c r="G52" s="101"/>
      <c r="H52" s="101"/>
      <c r="I52" s="101"/>
      <c r="J52" s="101"/>
      <c r="K52" s="29"/>
    </row>
    <row r="53" spans="1:18" hidden="1" x14ac:dyDescent="0.55000000000000004">
      <c r="A53" s="7" t="s">
        <v>51</v>
      </c>
    </row>
    <row r="54" spans="1:18" x14ac:dyDescent="0.55000000000000004">
      <c r="A54" s="7">
        <v>9</v>
      </c>
      <c r="B54" s="22" t="s">
        <v>85</v>
      </c>
      <c r="C54" s="22"/>
      <c r="D54" s="102" t="s">
        <v>86</v>
      </c>
      <c r="E54" s="103"/>
      <c r="F54" s="103"/>
      <c r="G54" s="24" t="s">
        <v>47</v>
      </c>
      <c r="H54" s="25">
        <v>1</v>
      </c>
      <c r="I54" s="25"/>
      <c r="J54" s="26"/>
      <c r="K54" s="27">
        <f>IF(AND(H54= "",I54= ""), 0, ROUND(ROUND(J54, 2) * ROUND(IF(I54="",H54,I54),  0), 2))</f>
        <v>0</v>
      </c>
      <c r="L54" s="7"/>
      <c r="N54" s="28">
        <v>0.2</v>
      </c>
      <c r="R54" s="7">
        <v>3097</v>
      </c>
    </row>
    <row r="55" spans="1:18" hidden="1" x14ac:dyDescent="0.55000000000000004">
      <c r="A55" s="7" t="s">
        <v>48</v>
      </c>
    </row>
    <row r="56" spans="1:18" x14ac:dyDescent="0.55000000000000004">
      <c r="A56" s="7" t="s">
        <v>49</v>
      </c>
      <c r="B56" s="29"/>
      <c r="C56" s="29"/>
      <c r="D56" s="101" t="s">
        <v>87</v>
      </c>
      <c r="E56" s="101"/>
      <c r="F56" s="101"/>
      <c r="G56" s="101"/>
      <c r="H56" s="101"/>
      <c r="I56" s="101"/>
      <c r="J56" s="101"/>
      <c r="K56" s="29"/>
    </row>
    <row r="57" spans="1:18" hidden="1" x14ac:dyDescent="0.55000000000000004">
      <c r="A57" s="7" t="s">
        <v>51</v>
      </c>
    </row>
    <row r="58" spans="1:18" x14ac:dyDescent="0.55000000000000004">
      <c r="A58" s="7">
        <v>9</v>
      </c>
      <c r="B58" s="22" t="s">
        <v>88</v>
      </c>
      <c r="C58" s="22"/>
      <c r="D58" s="102" t="s">
        <v>180</v>
      </c>
      <c r="E58" s="103"/>
      <c r="F58" s="103"/>
      <c r="G58" s="24" t="s">
        <v>47</v>
      </c>
      <c r="H58" s="25">
        <v>1</v>
      </c>
      <c r="I58" s="25"/>
      <c r="J58" s="26"/>
      <c r="K58" s="27">
        <f>IF(AND(H58= "",I58= ""), 0, ROUND(ROUND(J58, 2) * ROUND(IF(I58="",H58,I58),  0), 2))</f>
        <v>0</v>
      </c>
      <c r="L58" s="7"/>
      <c r="N58" s="28">
        <v>0.2</v>
      </c>
      <c r="R58" s="7">
        <v>3097</v>
      </c>
    </row>
    <row r="59" spans="1:18" hidden="1" x14ac:dyDescent="0.55000000000000004">
      <c r="A59" s="7" t="s">
        <v>48</v>
      </c>
    </row>
    <row r="60" spans="1:18" x14ac:dyDescent="0.55000000000000004">
      <c r="A60" s="7" t="s">
        <v>49</v>
      </c>
      <c r="B60" s="29"/>
      <c r="C60" s="29"/>
      <c r="D60" s="101" t="s">
        <v>89</v>
      </c>
      <c r="E60" s="101"/>
      <c r="F60" s="101"/>
      <c r="G60" s="101"/>
      <c r="H60" s="101"/>
      <c r="I60" s="101"/>
      <c r="J60" s="101"/>
      <c r="K60" s="29"/>
    </row>
    <row r="61" spans="1:18" hidden="1" x14ac:dyDescent="0.55000000000000004">
      <c r="A61" s="7" t="s">
        <v>51</v>
      </c>
    </row>
    <row r="62" spans="1:18" x14ac:dyDescent="0.55000000000000004">
      <c r="A62" s="7">
        <v>9</v>
      </c>
      <c r="B62" s="22" t="s">
        <v>90</v>
      </c>
      <c r="C62" s="22"/>
      <c r="D62" s="102" t="s">
        <v>91</v>
      </c>
      <c r="E62" s="103"/>
      <c r="F62" s="103"/>
      <c r="G62" s="24" t="s">
        <v>12</v>
      </c>
      <c r="H62" s="25">
        <v>2</v>
      </c>
      <c r="I62" s="25"/>
      <c r="J62" s="26"/>
      <c r="K62" s="27">
        <f>IF(AND(H62= "",I62= ""), 0, ROUND(ROUND(J62, 2) * ROUND(IF(I62="",H62,I62),  0), 2))</f>
        <v>0</v>
      </c>
      <c r="L62" s="7"/>
      <c r="N62" s="28">
        <v>0.2</v>
      </c>
      <c r="R62" s="7">
        <v>3097</v>
      </c>
    </row>
    <row r="63" spans="1:18" hidden="1" x14ac:dyDescent="0.55000000000000004">
      <c r="A63" s="7" t="s">
        <v>48</v>
      </c>
    </row>
    <row r="64" spans="1:18" x14ac:dyDescent="0.55000000000000004">
      <c r="A64" s="7" t="s">
        <v>49</v>
      </c>
      <c r="B64" s="29"/>
      <c r="C64" s="29"/>
      <c r="D64" s="101" t="s">
        <v>92</v>
      </c>
      <c r="E64" s="101"/>
      <c r="F64" s="101"/>
      <c r="G64" s="101"/>
      <c r="H64" s="101"/>
      <c r="I64" s="101"/>
      <c r="J64" s="101"/>
      <c r="K64" s="29"/>
    </row>
    <row r="65" spans="1:18" hidden="1" x14ac:dyDescent="0.55000000000000004">
      <c r="A65" s="7" t="s">
        <v>51</v>
      </c>
    </row>
    <row r="66" spans="1:18" x14ac:dyDescent="0.55000000000000004">
      <c r="A66" s="7">
        <v>9</v>
      </c>
      <c r="B66" s="22" t="s">
        <v>93</v>
      </c>
      <c r="C66" s="22"/>
      <c r="D66" s="102" t="s">
        <v>94</v>
      </c>
      <c r="E66" s="103"/>
      <c r="F66" s="103"/>
      <c r="G66" s="24" t="s">
        <v>47</v>
      </c>
      <c r="H66" s="25">
        <v>1</v>
      </c>
      <c r="I66" s="25"/>
      <c r="J66" s="26"/>
      <c r="K66" s="27">
        <f>IF(AND(H66= "",I66= ""), 0, ROUND(ROUND(J66, 2) * ROUND(IF(I66="",H66,I66),  0), 2))</f>
        <v>0</v>
      </c>
      <c r="L66" s="7"/>
      <c r="N66" s="28">
        <v>0.2</v>
      </c>
      <c r="R66" s="7">
        <v>3097</v>
      </c>
    </row>
    <row r="67" spans="1:18" hidden="1" x14ac:dyDescent="0.55000000000000004">
      <c r="A67" s="7" t="s">
        <v>48</v>
      </c>
    </row>
    <row r="68" spans="1:18" x14ac:dyDescent="0.55000000000000004">
      <c r="A68" s="7" t="s">
        <v>49</v>
      </c>
      <c r="B68" s="29"/>
      <c r="C68" s="29"/>
      <c r="D68" s="101" t="s">
        <v>95</v>
      </c>
      <c r="E68" s="101"/>
      <c r="F68" s="101"/>
      <c r="G68" s="101"/>
      <c r="H68" s="101"/>
      <c r="I68" s="101"/>
      <c r="J68" s="101"/>
      <c r="K68" s="29"/>
    </row>
    <row r="69" spans="1:18" hidden="1" x14ac:dyDescent="0.55000000000000004">
      <c r="A69" s="7" t="s">
        <v>51</v>
      </c>
    </row>
    <row r="70" spans="1:18" x14ac:dyDescent="0.55000000000000004">
      <c r="A70" s="7">
        <v>9</v>
      </c>
      <c r="B70" s="22" t="s">
        <v>96</v>
      </c>
      <c r="C70" s="22"/>
      <c r="D70" s="102" t="s">
        <v>97</v>
      </c>
      <c r="E70" s="103"/>
      <c r="F70" s="103"/>
      <c r="G70" s="24" t="s">
        <v>47</v>
      </c>
      <c r="H70" s="25">
        <v>1</v>
      </c>
      <c r="I70" s="25"/>
      <c r="J70" s="26"/>
      <c r="K70" s="27">
        <f>IF(AND(H70= "",I70= ""), 0, ROUND(ROUND(J70, 2) * ROUND(IF(I70="",H70,I70),  0), 2))</f>
        <v>0</v>
      </c>
      <c r="L70" s="7"/>
      <c r="N70" s="28">
        <v>0.2</v>
      </c>
      <c r="R70" s="7">
        <v>3097</v>
      </c>
    </row>
    <row r="71" spans="1:18" hidden="1" x14ac:dyDescent="0.55000000000000004">
      <c r="A71" s="7" t="s">
        <v>48</v>
      </c>
    </row>
    <row r="72" spans="1:18" x14ac:dyDescent="0.55000000000000004">
      <c r="A72" s="7" t="s">
        <v>49</v>
      </c>
      <c r="B72" s="29"/>
      <c r="C72" s="29"/>
      <c r="D72" s="101" t="s">
        <v>98</v>
      </c>
      <c r="E72" s="101"/>
      <c r="F72" s="101"/>
      <c r="G72" s="101"/>
      <c r="H72" s="101"/>
      <c r="I72" s="101"/>
      <c r="J72" s="101"/>
      <c r="K72" s="29"/>
    </row>
    <row r="73" spans="1:18" hidden="1" x14ac:dyDescent="0.55000000000000004">
      <c r="A73" s="7" t="s">
        <v>51</v>
      </c>
    </row>
    <row r="74" spans="1:18" x14ac:dyDescent="0.55000000000000004">
      <c r="A74" s="7" t="s">
        <v>76</v>
      </c>
      <c r="B74" s="23"/>
      <c r="C74" s="23"/>
      <c r="D74" s="104"/>
      <c r="E74" s="104"/>
      <c r="F74" s="104"/>
      <c r="K74" s="23"/>
    </row>
    <row r="75" spans="1:18" x14ac:dyDescent="0.55000000000000004">
      <c r="B75" s="23"/>
      <c r="C75" s="23"/>
      <c r="D75" s="107" t="s">
        <v>81</v>
      </c>
      <c r="E75" s="108"/>
      <c r="F75" s="108"/>
      <c r="G75" s="105"/>
      <c r="H75" s="105"/>
      <c r="I75" s="105"/>
      <c r="J75" s="105"/>
      <c r="K75" s="106"/>
    </row>
    <row r="76" spans="1:18" x14ac:dyDescent="0.55000000000000004">
      <c r="B76" s="23"/>
      <c r="C76" s="23"/>
      <c r="D76" s="96"/>
      <c r="E76" s="52"/>
      <c r="F76" s="52"/>
      <c r="G76" s="52"/>
      <c r="H76" s="52"/>
      <c r="I76" s="52"/>
      <c r="J76" s="52"/>
      <c r="K76" s="95"/>
    </row>
    <row r="77" spans="1:18" x14ac:dyDescent="0.55000000000000004">
      <c r="B77" s="23"/>
      <c r="C77" s="23"/>
      <c r="D77" s="99" t="s">
        <v>77</v>
      </c>
      <c r="E77" s="100"/>
      <c r="F77" s="100"/>
      <c r="G77" s="97">
        <f>SUMIF(L50:L74, IF(L49="","",L49), K50:K74)</f>
        <v>0</v>
      </c>
      <c r="H77" s="97"/>
      <c r="I77" s="97"/>
      <c r="J77" s="97"/>
      <c r="K77" s="98"/>
    </row>
    <row r="78" spans="1:18" x14ac:dyDescent="0.55000000000000004">
      <c r="B78" s="23"/>
      <c r="C78" s="23"/>
      <c r="D78" s="99" t="s">
        <v>78</v>
      </c>
      <c r="E78" s="100"/>
      <c r="F78" s="100"/>
      <c r="G78" s="97">
        <f>ROUND(SUMIF(L50:L74, IF(L49="","",L49), K50:K74) * 0.2, 2)</f>
        <v>0</v>
      </c>
      <c r="H78" s="97"/>
      <c r="I78" s="97"/>
      <c r="J78" s="97"/>
      <c r="K78" s="98"/>
    </row>
    <row r="79" spans="1:18" x14ac:dyDescent="0.55000000000000004">
      <c r="B79" s="23"/>
      <c r="C79" s="23"/>
      <c r="D79" s="91" t="s">
        <v>79</v>
      </c>
      <c r="E79" s="92"/>
      <c r="F79" s="92"/>
      <c r="G79" s="89">
        <f>SUM(G77:G78)</f>
        <v>0</v>
      </c>
      <c r="H79" s="89"/>
      <c r="I79" s="89"/>
      <c r="J79" s="89"/>
      <c r="K79" s="90"/>
    </row>
    <row r="80" spans="1:18" ht="31.2" customHeight="1" x14ac:dyDescent="0.55000000000000004">
      <c r="B80" s="3"/>
      <c r="C80" s="3"/>
      <c r="D80" s="93" t="s">
        <v>99</v>
      </c>
      <c r="E80" s="93"/>
      <c r="F80" s="93"/>
      <c r="G80" s="93"/>
      <c r="H80" s="93"/>
      <c r="I80" s="93"/>
      <c r="J80" s="93"/>
      <c r="K80" s="93"/>
    </row>
    <row r="82" spans="1:11" x14ac:dyDescent="0.55000000000000004">
      <c r="D82" s="94" t="s">
        <v>100</v>
      </c>
      <c r="E82" s="94"/>
      <c r="F82" s="94"/>
      <c r="G82" s="94"/>
      <c r="H82" s="94"/>
      <c r="I82" s="94"/>
      <c r="J82" s="94"/>
      <c r="K82" s="94"/>
    </row>
    <row r="83" spans="1:11" x14ac:dyDescent="0.55000000000000004">
      <c r="D83" s="87" t="s">
        <v>101</v>
      </c>
      <c r="E83" s="88"/>
      <c r="F83" s="88"/>
      <c r="G83" s="86">
        <f>SUMIF(L8:L38, "", K8:K38)</f>
        <v>0</v>
      </c>
      <c r="H83" s="86"/>
      <c r="I83" s="86"/>
      <c r="J83" s="86"/>
      <c r="K83" s="86"/>
    </row>
    <row r="84" spans="1:11" x14ac:dyDescent="0.55000000000000004">
      <c r="D84" s="85" t="s">
        <v>102</v>
      </c>
      <c r="E84" s="72"/>
      <c r="F84" s="72"/>
      <c r="G84" s="83">
        <f>SUMIF(L8:L12, "", K8:K12)</f>
        <v>0</v>
      </c>
      <c r="H84" s="84"/>
      <c r="I84" s="84"/>
      <c r="J84" s="84"/>
      <c r="K84" s="84"/>
    </row>
    <row r="85" spans="1:11" x14ac:dyDescent="0.55000000000000004">
      <c r="D85" s="85" t="s">
        <v>103</v>
      </c>
      <c r="E85" s="72"/>
      <c r="F85" s="72"/>
      <c r="G85" s="83">
        <f>SUMIF(L18:L38, "", K18:K38)</f>
        <v>0</v>
      </c>
      <c r="H85" s="84"/>
      <c r="I85" s="84"/>
      <c r="J85" s="84"/>
      <c r="K85" s="84"/>
    </row>
    <row r="86" spans="1:11" x14ac:dyDescent="0.55000000000000004">
      <c r="D86" s="87" t="s">
        <v>104</v>
      </c>
      <c r="E86" s="88"/>
      <c r="F86" s="88"/>
      <c r="G86" s="86">
        <f>SUMIF(L50:L70, "", K50:K70)</f>
        <v>0</v>
      </c>
      <c r="H86" s="86"/>
      <c r="I86" s="86"/>
      <c r="J86" s="86"/>
      <c r="K86" s="86"/>
    </row>
    <row r="87" spans="1:11" x14ac:dyDescent="0.55000000000000004">
      <c r="D87" s="74" t="s">
        <v>105</v>
      </c>
      <c r="E87" s="75"/>
      <c r="F87" s="75"/>
      <c r="G87" s="31"/>
      <c r="H87" s="31"/>
      <c r="I87" s="31"/>
      <c r="J87" s="31"/>
      <c r="K87" s="32"/>
    </row>
    <row r="88" spans="1:11" x14ac:dyDescent="0.55000000000000004">
      <c r="D88" s="76"/>
      <c r="E88" s="77"/>
      <c r="F88" s="77"/>
      <c r="G88" s="77"/>
      <c r="H88" s="77"/>
      <c r="I88" s="77"/>
      <c r="J88" s="77"/>
      <c r="K88" s="78"/>
    </row>
    <row r="89" spans="1:11" x14ac:dyDescent="0.55000000000000004">
      <c r="A89" s="33"/>
      <c r="D89" s="79" t="s">
        <v>77</v>
      </c>
      <c r="E89" s="52"/>
      <c r="F89" s="52"/>
      <c r="G89" s="80">
        <f>SUMIF(L5:L80, IF(L4="","",L4), K5:K80)</f>
        <v>0</v>
      </c>
      <c r="H89" s="81"/>
      <c r="I89" s="81"/>
      <c r="J89" s="81"/>
      <c r="K89" s="82"/>
    </row>
    <row r="90" spans="1:11" x14ac:dyDescent="0.55000000000000004">
      <c r="A90" s="33"/>
      <c r="D90" s="79" t="s">
        <v>78</v>
      </c>
      <c r="E90" s="52"/>
      <c r="F90" s="52"/>
      <c r="G90" s="80">
        <f>ROUND(SUMIF(L5:L80, IF(L4="","",L4), K5:K80) * 0.2, 2)</f>
        <v>0</v>
      </c>
      <c r="H90" s="81"/>
      <c r="I90" s="81"/>
      <c r="J90" s="81"/>
      <c r="K90" s="82"/>
    </row>
    <row r="91" spans="1:11" x14ac:dyDescent="0.55000000000000004">
      <c r="D91" s="67" t="s">
        <v>79</v>
      </c>
      <c r="E91" s="68"/>
      <c r="F91" s="68"/>
      <c r="G91" s="69">
        <f>SUM(G89:G90)</f>
        <v>0</v>
      </c>
      <c r="H91" s="70"/>
      <c r="I91" s="70"/>
      <c r="J91" s="70"/>
      <c r="K91" s="71"/>
    </row>
    <row r="92" spans="1:11" x14ac:dyDescent="0.55000000000000004">
      <c r="D92" s="72"/>
      <c r="E92" s="52"/>
      <c r="F92" s="52"/>
      <c r="G92" s="52"/>
      <c r="H92" s="52"/>
      <c r="I92" s="52"/>
      <c r="J92" s="52"/>
      <c r="K92" s="52"/>
    </row>
    <row r="93" spans="1:11" x14ac:dyDescent="0.55000000000000004">
      <c r="D93" s="73" t="s">
        <v>106</v>
      </c>
      <c r="E93" s="73"/>
      <c r="F93" s="73"/>
      <c r="G93" s="73"/>
      <c r="H93" s="73"/>
      <c r="I93" s="73"/>
      <c r="J93" s="73"/>
      <c r="K93" s="73"/>
    </row>
    <row r="94" spans="1:11" x14ac:dyDescent="0.55000000000000004">
      <c r="D94" s="63" t="str">
        <f>IF(Paramètres!AA2&lt;&gt;"",Paramètres!AA2,"")</f>
        <v xml:space="preserve">Zéro euro </v>
      </c>
      <c r="E94" s="63"/>
      <c r="F94" s="63"/>
      <c r="G94" s="63"/>
      <c r="H94" s="63"/>
      <c r="I94" s="63"/>
      <c r="J94" s="63"/>
      <c r="K94" s="63"/>
    </row>
    <row r="95" spans="1:11" x14ac:dyDescent="0.55000000000000004">
      <c r="D95" s="63"/>
      <c r="E95" s="63"/>
      <c r="F95" s="63"/>
      <c r="G95" s="63"/>
      <c r="H95" s="63"/>
      <c r="I95" s="63"/>
      <c r="J95" s="63"/>
      <c r="K95" s="63"/>
    </row>
    <row r="96" spans="1:11" ht="56.7" customHeight="1" x14ac:dyDescent="0.55000000000000004">
      <c r="G96" s="64" t="s">
        <v>107</v>
      </c>
      <c r="H96" s="64"/>
      <c r="I96" s="64"/>
      <c r="J96" s="64"/>
      <c r="K96" s="64"/>
    </row>
    <row r="98" spans="4:11" ht="85.05" customHeight="1" x14ac:dyDescent="0.55000000000000004">
      <c r="D98" s="65" t="s">
        <v>108</v>
      </c>
      <c r="E98" s="65"/>
      <c r="G98" s="65" t="s">
        <v>109</v>
      </c>
      <c r="H98" s="65"/>
      <c r="I98" s="65"/>
      <c r="J98" s="65"/>
      <c r="K98" s="65"/>
    </row>
    <row r="99" spans="4:11" x14ac:dyDescent="0.55000000000000004">
      <c r="D99" s="66" t="s">
        <v>110</v>
      </c>
      <c r="E99" s="66"/>
      <c r="F99" s="66"/>
      <c r="G99" s="66"/>
      <c r="H99" s="66"/>
      <c r="I99" s="66"/>
      <c r="J99" s="66"/>
      <c r="K99" s="66"/>
    </row>
  </sheetData>
  <sheetProtection selectLockedCells="1"/>
  <mergeCells count="82">
    <mergeCell ref="D3:F3"/>
    <mergeCell ref="D4:F4"/>
    <mergeCell ref="D6:F6"/>
    <mergeCell ref="D7:F7"/>
    <mergeCell ref="D8:F8"/>
    <mergeCell ref="D10:J10"/>
    <mergeCell ref="D12:F12"/>
    <mergeCell ref="D14:J14"/>
    <mergeCell ref="D17:F17"/>
    <mergeCell ref="D18:F18"/>
    <mergeCell ref="D20:J20"/>
    <mergeCell ref="D22:F22"/>
    <mergeCell ref="D24:J24"/>
    <mergeCell ref="D26:F26"/>
    <mergeCell ref="D28:J28"/>
    <mergeCell ref="D30:F30"/>
    <mergeCell ref="D32:J32"/>
    <mergeCell ref="D34:F34"/>
    <mergeCell ref="D36:J36"/>
    <mergeCell ref="D38:F38"/>
    <mergeCell ref="D40:J40"/>
    <mergeCell ref="D43:F43"/>
    <mergeCell ref="G44:K44"/>
    <mergeCell ref="D44:F44"/>
    <mergeCell ref="G45:K45"/>
    <mergeCell ref="D45:F45"/>
    <mergeCell ref="G46:K46"/>
    <mergeCell ref="D46:F46"/>
    <mergeCell ref="G47:K47"/>
    <mergeCell ref="D47:F47"/>
    <mergeCell ref="G48:K48"/>
    <mergeCell ref="D48:F48"/>
    <mergeCell ref="D49:F49"/>
    <mergeCell ref="D50:F50"/>
    <mergeCell ref="D52:J52"/>
    <mergeCell ref="D54:F54"/>
    <mergeCell ref="D56:J56"/>
    <mergeCell ref="D58:F58"/>
    <mergeCell ref="D60:J60"/>
    <mergeCell ref="D62:F62"/>
    <mergeCell ref="D64:J64"/>
    <mergeCell ref="D66:F66"/>
    <mergeCell ref="D68:J68"/>
    <mergeCell ref="D70:F70"/>
    <mergeCell ref="D72:J72"/>
    <mergeCell ref="D74:F74"/>
    <mergeCell ref="G75:K75"/>
    <mergeCell ref="D75:F75"/>
    <mergeCell ref="G76:K76"/>
    <mergeCell ref="D76:F76"/>
    <mergeCell ref="G77:K77"/>
    <mergeCell ref="D77:F77"/>
    <mergeCell ref="G78:K78"/>
    <mergeCell ref="D78:F78"/>
    <mergeCell ref="G79:K79"/>
    <mergeCell ref="D79:F79"/>
    <mergeCell ref="D80:K80"/>
    <mergeCell ref="D82:K82"/>
    <mergeCell ref="G83:K83"/>
    <mergeCell ref="D83:F83"/>
    <mergeCell ref="G84:K84"/>
    <mergeCell ref="D84:F84"/>
    <mergeCell ref="G85:K85"/>
    <mergeCell ref="D85:F85"/>
    <mergeCell ref="G86:K86"/>
    <mergeCell ref="D86:F86"/>
    <mergeCell ref="D87:F87"/>
    <mergeCell ref="D88:K88"/>
    <mergeCell ref="D89:F89"/>
    <mergeCell ref="G89:K89"/>
    <mergeCell ref="D90:F90"/>
    <mergeCell ref="G90:K90"/>
    <mergeCell ref="D91:F91"/>
    <mergeCell ref="G91:K91"/>
    <mergeCell ref="D92:K92"/>
    <mergeCell ref="D93:K93"/>
    <mergeCell ref="D94:K94"/>
    <mergeCell ref="D95:K95"/>
    <mergeCell ref="G96:K96"/>
    <mergeCell ref="D98:E98"/>
    <mergeCell ref="G98:K98"/>
    <mergeCell ref="D99:K99"/>
  </mergeCells>
  <pageMargins left="0.55118110236219997" right="0.55118110236219997" top="0.55118110236219997" bottom="0.55118110236219997" header="0.23622047244093999" footer="0.23622047244093999"/>
  <pageSetup paperSize="9" scale="93" fitToHeight="0" orientation="portrait" r:id="rId1"/>
  <headerFooter>
    <oddHeader>&amp;LMise en conformité PMR - Maison Arrêt Belfort
1, rue des Boucheries - 90000 BELFORT&amp;RDPGF - Lot n°3 LOT TECHNIQUE 
DCE - Edition du 18/12/2025</oddHeader>
    <oddFooter>&amp;CEdition du 10/06/2025&amp;RPage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89453125" defaultRowHeight="12.75" customHeight="1" x14ac:dyDescent="0.55000000000000004"/>
  <cols>
    <col min="1" max="1" width="11.41796875" customWidth="1"/>
    <col min="2" max="2" width="35" customWidth="1"/>
    <col min="3" max="10" width="11.41796875" customWidth="1"/>
  </cols>
  <sheetData>
    <row r="1" spans="1:27" ht="12.75" customHeight="1" x14ac:dyDescent="0.55000000000000004">
      <c r="B1" s="30" t="s">
        <v>111</v>
      </c>
      <c r="AA1" s="7">
        <f>IF(DPGF!G91&lt;&gt;"",DPGF!G91,"0")</f>
        <v>0</v>
      </c>
    </row>
    <row r="2" spans="1:27" ht="12.75" customHeight="1" x14ac:dyDescent="0.55000000000000004">
      <c r="AA2" s="7" t="str">
        <f>UPPER(MID(AA98,1,1))&amp;MID(AA98,2,168)</f>
        <v xml:space="preserve">Zéro euro </v>
      </c>
    </row>
    <row r="3" spans="1:27" ht="25.5" customHeight="1" x14ac:dyDescent="0.55000000000000004">
      <c r="A3" s="35" t="s">
        <v>112</v>
      </c>
      <c r="B3" s="34" t="s">
        <v>113</v>
      </c>
      <c r="C3" s="113" t="s">
        <v>138</v>
      </c>
      <c r="D3" s="113"/>
      <c r="E3" s="113"/>
      <c r="F3" s="113"/>
      <c r="G3" s="113"/>
      <c r="H3" s="113"/>
      <c r="I3" s="113"/>
      <c r="J3" s="113"/>
      <c r="AA3" s="7">
        <f>INT(AA1/1000000)</f>
        <v>0</v>
      </c>
    </row>
    <row r="4" spans="1:27" ht="12.75" customHeight="1" x14ac:dyDescent="0.55000000000000004">
      <c r="AA4" s="7">
        <f>INT((AA1-AA3*1000000)/1000)</f>
        <v>0</v>
      </c>
    </row>
    <row r="5" spans="1:27" ht="25.5" customHeight="1" x14ac:dyDescent="0.55000000000000004">
      <c r="A5" s="35" t="s">
        <v>114</v>
      </c>
      <c r="B5" s="34" t="s">
        <v>115</v>
      </c>
      <c r="C5" s="113" t="s">
        <v>139</v>
      </c>
      <c r="D5" s="113"/>
      <c r="E5" s="113"/>
      <c r="F5" s="113"/>
      <c r="G5" s="113"/>
      <c r="H5" s="113"/>
      <c r="I5" s="113"/>
      <c r="J5" s="113"/>
      <c r="AA5" s="7">
        <f>INT(AA1-AA3*1000000-AA4*1000)</f>
        <v>0</v>
      </c>
    </row>
    <row r="6" spans="1:27" ht="12.75" customHeight="1" x14ac:dyDescent="0.55000000000000004">
      <c r="AA6" s="7">
        <f>ROUND(AA1-AA3*1000000-AA4*1000-AA5,2)*100</f>
        <v>0</v>
      </c>
    </row>
    <row r="7" spans="1:27" ht="12.75" customHeight="1" x14ac:dyDescent="0.55000000000000004">
      <c r="A7" s="35" t="s">
        <v>124</v>
      </c>
      <c r="B7" s="34" t="s">
        <v>125</v>
      </c>
      <c r="C7" s="36"/>
      <c r="AA7" s="7">
        <f>AA3-AA12*100</f>
        <v>0</v>
      </c>
    </row>
    <row r="8" spans="1:27" ht="12.75" customHeight="1" x14ac:dyDescent="0.55000000000000004">
      <c r="AA8" s="7">
        <f>0</f>
        <v>0</v>
      </c>
    </row>
    <row r="9" spans="1:27" ht="12.75" customHeight="1" x14ac:dyDescent="0.55000000000000004">
      <c r="A9" s="35" t="s">
        <v>126</v>
      </c>
      <c r="B9" s="34" t="s">
        <v>127</v>
      </c>
      <c r="C9" s="36" t="s">
        <v>38</v>
      </c>
      <c r="AA9" s="7">
        <f>AA4-AA15*100</f>
        <v>0</v>
      </c>
    </row>
    <row r="10" spans="1:27" ht="12.75" customHeight="1" x14ac:dyDescent="0.55000000000000004">
      <c r="AA10" s="7">
        <f>ROUND(AA5-AA18*100,0)</f>
        <v>0</v>
      </c>
    </row>
    <row r="11" spans="1:27" ht="25.5" customHeight="1" x14ac:dyDescent="0.55000000000000004">
      <c r="A11" s="35" t="s">
        <v>116</v>
      </c>
      <c r="B11" s="34" t="s">
        <v>117</v>
      </c>
      <c r="C11" s="113" t="s">
        <v>39</v>
      </c>
      <c r="D11" s="113"/>
      <c r="E11" s="113"/>
      <c r="F11" s="113"/>
      <c r="G11" s="113"/>
      <c r="H11" s="113"/>
      <c r="I11" s="113"/>
      <c r="J11" s="113"/>
      <c r="AA11" s="7">
        <f>AA6</f>
        <v>0</v>
      </c>
    </row>
    <row r="12" spans="1:27" ht="12.75" customHeight="1" x14ac:dyDescent="0.55000000000000004">
      <c r="AA12" s="7">
        <f>INT(AA3/100)</f>
        <v>0</v>
      </c>
    </row>
    <row r="13" spans="1:27" ht="12.75" customHeight="1" x14ac:dyDescent="0.55000000000000004">
      <c r="A13" s="35" t="s">
        <v>128</v>
      </c>
      <c r="B13" s="34" t="s">
        <v>129</v>
      </c>
      <c r="C13" s="36" t="s">
        <v>140</v>
      </c>
      <c r="AA13" s="7">
        <f>INT((AA3-AA12*100)/10)</f>
        <v>0</v>
      </c>
    </row>
    <row r="14" spans="1:27" ht="12.75" customHeight="1" x14ac:dyDescent="0.55000000000000004">
      <c r="AA14" s="7">
        <f>AA3-AA12*100-AA13*10</f>
        <v>0</v>
      </c>
    </row>
    <row r="15" spans="1:27" ht="12.75" customHeight="1" x14ac:dyDescent="0.55000000000000004">
      <c r="A15" s="35" t="s">
        <v>130</v>
      </c>
      <c r="B15" s="34" t="s">
        <v>131</v>
      </c>
      <c r="C15" s="36" t="s">
        <v>141</v>
      </c>
      <c r="AA15" s="7">
        <f>INT(AA4/100)</f>
        <v>0</v>
      </c>
    </row>
    <row r="16" spans="1:27" ht="12.75" customHeight="1" x14ac:dyDescent="0.55000000000000004">
      <c r="AA16" s="7">
        <f>INT((AA4-AA15*100)/10)</f>
        <v>0</v>
      </c>
    </row>
    <row r="17" spans="1:27" ht="12.75" customHeight="1" x14ac:dyDescent="0.55000000000000004">
      <c r="A17" s="35" t="s">
        <v>132</v>
      </c>
      <c r="B17" s="34" t="s">
        <v>133</v>
      </c>
      <c r="C17" s="36">
        <v>2</v>
      </c>
      <c r="AA17" s="7">
        <f>AA4-AA15*100-AA16*10</f>
        <v>0</v>
      </c>
    </row>
    <row r="18" spans="1:27" ht="12.75" customHeight="1" x14ac:dyDescent="0.55000000000000004">
      <c r="AA18" s="7">
        <f>INT(AA5/100)</f>
        <v>0</v>
      </c>
    </row>
    <row r="19" spans="1:27" ht="12.75" customHeight="1" x14ac:dyDescent="0.55000000000000004">
      <c r="C19" s="37">
        <v>0.2</v>
      </c>
      <c r="E19" s="38" t="s">
        <v>134</v>
      </c>
      <c r="AA19" s="7">
        <f>INT((AA5-AA18*100)/10)</f>
        <v>0</v>
      </c>
    </row>
    <row r="20" spans="1:27" ht="12.75" customHeight="1" x14ac:dyDescent="0.55000000000000004">
      <c r="C20" s="39">
        <v>5.5E-2</v>
      </c>
      <c r="E20" s="38" t="s">
        <v>135</v>
      </c>
      <c r="AA20" s="7">
        <f>AA5-AA18*100-AA19*10</f>
        <v>0</v>
      </c>
    </row>
    <row r="21" spans="1:27" ht="12.75" customHeight="1" x14ac:dyDescent="0.55000000000000004">
      <c r="C21" s="39">
        <v>0</v>
      </c>
      <c r="E21" s="38" t="s">
        <v>136</v>
      </c>
      <c r="AA21" s="7">
        <f>INT(AA6/10)</f>
        <v>0</v>
      </c>
    </row>
    <row r="22" spans="1:27" ht="12.75" customHeight="1" x14ac:dyDescent="0.55000000000000004">
      <c r="C22" s="40">
        <v>0</v>
      </c>
      <c r="E22" s="38" t="s">
        <v>137</v>
      </c>
      <c r="AA22" s="7">
        <f>ROUND(AA6-AA21*10,0)</f>
        <v>0</v>
      </c>
    </row>
    <row r="23" spans="1:27" ht="12.75" customHeight="1" x14ac:dyDescent="0.55000000000000004">
      <c r="AA23" s="7" t="str">
        <f>IF(AA12=0,"",IF(AA12=1,"",IF(AA12=2,"deux ",IF(AA12=3,"trois ",IF(AA12=4,"quatre ",IF(AA12=5,"cinq ",AA42))))))</f>
        <v/>
      </c>
    </row>
    <row r="24" spans="1:27" ht="12.75" customHeight="1" x14ac:dyDescent="0.55000000000000004">
      <c r="A24" s="35" t="s">
        <v>118</v>
      </c>
      <c r="B24" s="34" t="s">
        <v>119</v>
      </c>
      <c r="C24" s="113" t="s">
        <v>142</v>
      </c>
      <c r="D24" s="113"/>
      <c r="E24" s="113"/>
      <c r="F24" s="113"/>
      <c r="G24" s="113"/>
      <c r="H24" s="113"/>
      <c r="I24" s="113"/>
      <c r="J24" s="113"/>
      <c r="AA24" s="7" t="str">
        <f>IF(AA12=0,"",IF(AA12&lt;2,"cent ",AA43))</f>
        <v/>
      </c>
    </row>
    <row r="25" spans="1:27" ht="12.75" customHeight="1" x14ac:dyDescent="0.55000000000000004">
      <c r="AA25" s="7" t="str">
        <f>IF(AA13=1,AA44,IF(AA13=7,AA64,IF(AA13=9,AA80,AA89)))</f>
        <v/>
      </c>
    </row>
    <row r="26" spans="1:27" ht="12.75" customHeight="1" x14ac:dyDescent="0.55000000000000004">
      <c r="A26" s="35" t="s">
        <v>120</v>
      </c>
      <c r="B26" s="34" t="s">
        <v>121</v>
      </c>
      <c r="C26" s="113" t="s">
        <v>143</v>
      </c>
      <c r="D26" s="113"/>
      <c r="E26" s="113"/>
      <c r="F26" s="113"/>
      <c r="G26" s="113"/>
      <c r="H26" s="113"/>
      <c r="I26" s="113"/>
      <c r="J26" s="113"/>
      <c r="AA26" s="7" t="str">
        <f>IF(AA7=11,"",IF(AA7=12,"",IF(AA7=13,"",IF(AA7=14,"",IF(AA7=15,"",IF(AA7=16,"",AA45))))))</f>
        <v/>
      </c>
    </row>
    <row r="27" spans="1:27" ht="12.75" customHeight="1" x14ac:dyDescent="0.55000000000000004">
      <c r="AA27" s="7" t="str">
        <f>IF(AA3=0,"",IF(AA3&lt;2,"million ","millions "))</f>
        <v/>
      </c>
    </row>
    <row r="28" spans="1:27" ht="12.75" customHeight="1" x14ac:dyDescent="0.55000000000000004">
      <c r="A28" s="35" t="s">
        <v>122</v>
      </c>
      <c r="B28" s="34" t="s">
        <v>123</v>
      </c>
      <c r="C28" s="113"/>
      <c r="D28" s="113"/>
      <c r="E28" s="113"/>
      <c r="F28" s="113"/>
      <c r="G28" s="113"/>
      <c r="H28" s="113"/>
      <c r="I28" s="113"/>
      <c r="J28" s="113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55000000000000004">
      <c r="AA29" s="7" t="str">
        <f>IF(AA15=0,"",IF(AA15&lt;2,"cent ",AA47))</f>
        <v/>
      </c>
    </row>
    <row r="30" spans="1:27" ht="12.75" customHeight="1" x14ac:dyDescent="0.55000000000000004">
      <c r="AA30" s="7" t="str">
        <f>IF(AA16=1,AA48,IF(AA16=7,AA66,IF(AA16=9,AA81,AA90)))</f>
        <v/>
      </c>
    </row>
    <row r="31" spans="1:27" ht="12.75" customHeight="1" x14ac:dyDescent="0.55000000000000004">
      <c r="AA31" s="7" t="str">
        <f>IF(AA4=1,"",AA49)</f>
        <v/>
      </c>
    </row>
    <row r="32" spans="1:27" ht="12.75" customHeight="1" x14ac:dyDescent="0.55000000000000004">
      <c r="AA32" s="7" t="str">
        <f>IF(AA4&gt;0,"mille ","")</f>
        <v/>
      </c>
    </row>
    <row r="33" spans="27:27" ht="12.75" customHeight="1" x14ac:dyDescent="0.55000000000000004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55000000000000004">
      <c r="AA34" s="7" t="str">
        <f>IF(AA18=0,"",IF(AA18&lt;2,"cent ",AA51))</f>
        <v/>
      </c>
    </row>
    <row r="35" spans="27:27" ht="12.75" customHeight="1" x14ac:dyDescent="0.55000000000000004">
      <c r="AA35" s="7" t="str">
        <f>IF(AA19=1,AA52,IF(AA19=7,AA68,IF(AA19=9,AA83,AA91)))</f>
        <v/>
      </c>
    </row>
    <row r="36" spans="27:27" ht="12.75" customHeight="1" x14ac:dyDescent="0.55000000000000004">
      <c r="AA36" s="7" t="str">
        <f>IF(AA10=11,"",IF(AA10=12,"",IF(AA10=13,"",IF(AA10=14,"",IF(AA10=15,"",IF(AA10=16,"",AA53))))))</f>
        <v/>
      </c>
    </row>
    <row r="37" spans="27:27" ht="12.75" customHeight="1" x14ac:dyDescent="0.55000000000000004">
      <c r="AA37" s="7" t="str">
        <f>IF(INT(AA1&lt;2),"euro ","euros ")</f>
        <v xml:space="preserve">euro </v>
      </c>
    </row>
    <row r="38" spans="27:27" ht="12.75" customHeight="1" x14ac:dyDescent="0.55000000000000004">
      <c r="AA38" s="7" t="str">
        <f>IF(AA6&gt;0,"et ","")</f>
        <v/>
      </c>
    </row>
    <row r="39" spans="27:27" ht="12.75" customHeight="1" x14ac:dyDescent="0.55000000000000004">
      <c r="AA39" s="7" t="str">
        <f>IF(AA21=1,AA54,IF(AA21=7,AA70,IF(AA21=9,AA84,AA92)))</f>
        <v/>
      </c>
    </row>
    <row r="40" spans="27:27" ht="12.75" customHeight="1" x14ac:dyDescent="0.55000000000000004">
      <c r="AA40" s="7" t="str">
        <f>IF(AA11=11,"",IF(AA11=12,"",IF(AA11=13,"",IF(AA11=14,"",IF(AA11=15,"",IF(AA11=16,"",AA55))))))</f>
        <v/>
      </c>
    </row>
    <row r="41" spans="27:27" ht="12.75" customHeight="1" x14ac:dyDescent="0.55000000000000004">
      <c r="AA41" s="7" t="str">
        <f>IF(AA6=0,"",IF(AA6&lt;2,"centime","centimes"))</f>
        <v/>
      </c>
    </row>
    <row r="42" spans="27:27" ht="12.75" customHeight="1" x14ac:dyDescent="0.55000000000000004">
      <c r="AA42" s="7" t="str">
        <f>IF(AA3=0," ",IF(AA12=6,"six ",IF(AA12=7,"sept ",IF(AA12=8,"huit ",IF(AA12=9,"neuf ",)))))</f>
        <v xml:space="preserve"> </v>
      </c>
    </row>
    <row r="43" spans="27:27" ht="12.75" customHeight="1" x14ac:dyDescent="0.55000000000000004">
      <c r="AA43" s="7" t="str">
        <f>IF(AA7&gt;0,"cent ", "cents ")</f>
        <v xml:space="preserve">cents </v>
      </c>
    </row>
    <row r="44" spans="27:27" ht="12.75" customHeight="1" x14ac:dyDescent="0.55000000000000004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55000000000000004">
      <c r="AA45" s="7" t="str">
        <f>IF(AA7=17,"",IF(AA7=18,"",IF(AA7=19,"",AA57)))</f>
        <v/>
      </c>
    </row>
    <row r="46" spans="27:27" ht="12.75" customHeight="1" x14ac:dyDescent="0.55000000000000004">
      <c r="AA46" s="7">
        <f>IF(AA15=6,"six ",IF(AA15=7,"sept ",IF(AA15=8,"huit ",IF(AA15=9,"neuf ",))))</f>
        <v>0</v>
      </c>
    </row>
    <row r="47" spans="27:27" ht="12.75" customHeight="1" x14ac:dyDescent="0.55000000000000004">
      <c r="AA47" s="7" t="str">
        <f>IF(AA9&gt;0,"cent ", "cents ")</f>
        <v xml:space="preserve">cents </v>
      </c>
    </row>
    <row r="48" spans="27:27" ht="12.75" customHeight="1" x14ac:dyDescent="0.55000000000000004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55000000000000004">
      <c r="AA49" s="7" t="str">
        <f>IF(AA9=11,"",IF(AA9=12,"",IF(AA9=13,"",IF(AA9=14,"",IF(AA9=15,"",IF(AA9=16,"",AA59))))))</f>
        <v/>
      </c>
    </row>
    <row r="50" spans="27:27" ht="12.75" customHeight="1" x14ac:dyDescent="0.55000000000000004">
      <c r="AA50" s="7">
        <f>IF(AA18=6,"six ",IF(AA18=7,"sept ",IF(AA18=8,"huit ",IF(AA18=9,"neuf ",))))</f>
        <v>0</v>
      </c>
    </row>
    <row r="51" spans="27:27" ht="12.75" customHeight="1" x14ac:dyDescent="0.55000000000000004">
      <c r="AA51" s="7" t="str">
        <f>IF(AA10&gt;0,"cent ", "cents ")</f>
        <v xml:space="preserve">cents </v>
      </c>
    </row>
    <row r="52" spans="27:27" ht="12.75" customHeight="1" x14ac:dyDescent="0.55000000000000004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55000000000000004">
      <c r="AA53" s="7" t="str">
        <f>IF(AA10=17,"",IF(AA10=18,"",IF(AA10=19,"",AA61)))</f>
        <v/>
      </c>
    </row>
    <row r="54" spans="27:27" ht="12.75" customHeight="1" x14ac:dyDescent="0.55000000000000004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55000000000000004">
      <c r="AA55" s="7" t="str">
        <f>IF(AA11=17,"",IF(AA11=18,"",IF(AA11=19,"",AA63)))</f>
        <v/>
      </c>
    </row>
    <row r="56" spans="27:27" ht="12.75" customHeight="1" x14ac:dyDescent="0.55000000000000004">
      <c r="AA56" s="7" t="str">
        <f>IF(AA7=16,"seize ",IF(AA7=17,"dix-sept ",IF(AA7=18,"dix-huit ",IF(AA7=19,"dix-neuf ",AA64))))</f>
        <v/>
      </c>
    </row>
    <row r="57" spans="27:27" ht="12.75" customHeight="1" x14ac:dyDescent="0.55000000000000004">
      <c r="AA57" s="7" t="str">
        <f>IF(AA7=21,"et un ",IF(AA7=31,"et un ",IF(AA7=41,"et un ",IF(AA7=51,"et un ",IF(AA7=61,"et un ",AA65)))))</f>
        <v/>
      </c>
    </row>
    <row r="58" spans="27:27" ht="12.75" customHeight="1" x14ac:dyDescent="0.55000000000000004">
      <c r="AA58" s="7" t="str">
        <f>IF(AA9=16,"seize ",IF(AA9=17,"dix-sept ",IF(AA9=18,"dix-huit ",IF(AA9=19,"dix-neuf ",AA66))))</f>
        <v/>
      </c>
    </row>
    <row r="59" spans="27:27" ht="12.75" customHeight="1" x14ac:dyDescent="0.55000000000000004">
      <c r="AA59" s="7" t="str">
        <f>IF(AA9=17,"",IF(AA9=18,"",IF(AA9=19,"",AA67)))</f>
        <v/>
      </c>
    </row>
    <row r="60" spans="27:27" ht="12.75" customHeight="1" x14ac:dyDescent="0.55000000000000004">
      <c r="AA60" s="7" t="str">
        <f>IF(AA10=16,"seize ",IF(AA10=17,"dix-sept ",IF(AA10=18,"dix-huit ",IF(AA10=19,"dix-neuf ",AA68))))</f>
        <v/>
      </c>
    </row>
    <row r="61" spans="27:27" ht="12.75" customHeight="1" x14ac:dyDescent="0.55000000000000004">
      <c r="AA61" s="7" t="str">
        <f>IF(AA10=21,"et un ",IF(AA10=31,"et un ",IF(AA10=41,"et un ",IF(AA10=51,"et un ",IF(AA10=61,"et un ",AA69)))))</f>
        <v/>
      </c>
    </row>
    <row r="62" spans="27:27" ht="12.75" customHeight="1" x14ac:dyDescent="0.55000000000000004">
      <c r="AA62" s="7" t="str">
        <f>IF(AA11=16,"seize ",IF(AA11=17,"dix-sept ",IF(AA11=18,"dix-huit ",IF(AA11=19,"dix-neuf ",AA70))))</f>
        <v/>
      </c>
    </row>
    <row r="63" spans="27:27" ht="12.75" customHeight="1" x14ac:dyDescent="0.55000000000000004">
      <c r="AA63" s="7" t="str">
        <f>IF(AA11=21,"et un ",IF(AA11=31,"et un ",IF(AA11=41,"et un ",IF(AA11=51,"et un ",IF(AA11=61,"et un ",AA71)))))</f>
        <v/>
      </c>
    </row>
    <row r="64" spans="27:27" ht="12.75" customHeight="1" x14ac:dyDescent="0.55000000000000004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55000000000000004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55000000000000004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55000000000000004">
      <c r="AA67" s="7" t="str">
        <f>IF(AA9=21,"et un ",IF(AA9=31,"et un ",IF(AA9=41,"et un ",IF(AA9=51,"et un ",IF(AA9=61,"et un ",AA75)))))</f>
        <v/>
      </c>
    </row>
    <row r="68" spans="27:27" ht="12.75" customHeight="1" x14ac:dyDescent="0.55000000000000004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55000000000000004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55000000000000004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55000000000000004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55000000000000004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55000000000000004">
      <c r="AA73" s="7">
        <f>IF(AA13=9,"",IF(AA14=6,"six ",IF(AA14=7,"sept ",IF(AA14=8,"huit ",IF(AA14=9,"neuf ",)))))</f>
        <v>0</v>
      </c>
    </row>
    <row r="74" spans="27:27" ht="12.75" customHeight="1" x14ac:dyDescent="0.55000000000000004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55000000000000004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55000000000000004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55000000000000004">
      <c r="AA77" s="7">
        <f>IF(AA19=9,"",IF(AA20=6,"six ",IF(AA20=7,"sept ",IF(AA20=8,"huit ",IF(AA20=9,"neuf ",)))))</f>
        <v>0</v>
      </c>
    </row>
    <row r="78" spans="27:27" ht="12.75" customHeight="1" x14ac:dyDescent="0.55000000000000004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55000000000000004">
      <c r="AA79" s="7">
        <f>IF(AA21=9,"",IF(AA22=6,"six ",IF(AA22=7,"sept ",IF(AA22=8,"huit ",IF(AA22=9,"neuf ",)))))</f>
        <v>0</v>
      </c>
    </row>
    <row r="80" spans="27:27" ht="12.75" customHeight="1" x14ac:dyDescent="0.55000000000000004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55000000000000004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55000000000000004">
      <c r="AA82" s="7">
        <f>IF(AA16=9,"",IF(AA17=6,"six ",IF(AA17=7,"sept ",IF(AA17=8,"huit ",IF(AA17=9,"neuf ",)))))</f>
        <v>0</v>
      </c>
    </row>
    <row r="83" spans="27:27" ht="12.75" customHeight="1" x14ac:dyDescent="0.55000000000000004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55000000000000004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55000000000000004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55000000000000004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55000000000000004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55000000000000004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55000000000000004">
      <c r="AA89" s="7" t="str">
        <f>IF(AA13=2,"vingt ",IF(AA13=3,"trente ",IF(AA13=4,"quarante ",IF(AA13=5,"cinquante ",AA93))))</f>
        <v/>
      </c>
    </row>
    <row r="90" spans="27:27" ht="12.75" customHeight="1" x14ac:dyDescent="0.55000000000000004">
      <c r="AA90" s="7" t="str">
        <f>IF(AA16=2,"vingt ",IF(AA16=3,"trente ",IF(AA16=4,"quarante ",IF(AA16=5,"cinquante ",AA94))))</f>
        <v/>
      </c>
    </row>
    <row r="91" spans="27:27" ht="12.75" customHeight="1" x14ac:dyDescent="0.55000000000000004">
      <c r="AA91" s="7" t="str">
        <f>IF(AA19=2,"vingt ",IF(AA19=3,"trente ",IF(AA19=4,"quarante ",IF(AA19=5,"cinquante ",AA95))))</f>
        <v/>
      </c>
    </row>
    <row r="92" spans="27:27" ht="12.75" customHeight="1" x14ac:dyDescent="0.55000000000000004">
      <c r="AA92" s="7" t="str">
        <f>IF(AA21=2,"vingt ",IF(AA21=3,"trente ",IF(AA21=4,"quarante ",IF(AA21=5,"cinquante ",AA96))))</f>
        <v/>
      </c>
    </row>
    <row r="93" spans="27:27" ht="12.75" customHeight="1" x14ac:dyDescent="0.55000000000000004">
      <c r="AA93" s="7" t="str">
        <f>IF(AA13=6,"soixante ",IF(AA7=80,"quatre-vingts ",IF(AA13=8,"quatre-vingt-","")))</f>
        <v/>
      </c>
    </row>
    <row r="94" spans="27:27" ht="12.75" customHeight="1" x14ac:dyDescent="0.55000000000000004">
      <c r="AA94" s="7" t="str">
        <f>IF(AA16=6,"soixante ",IF(AA9=80,"quatre-vingts ",IF(AA16=8,"quatre-vingt-","")))</f>
        <v/>
      </c>
    </row>
    <row r="95" spans="27:27" ht="12.75" customHeight="1" x14ac:dyDescent="0.55000000000000004">
      <c r="AA95" s="7" t="str">
        <f>IF(AA19=6,"soixante ",IF(AA10=80,"quatre-vingts ",IF(AA19=8,"quatre-vingt-","")))</f>
        <v/>
      </c>
    </row>
    <row r="96" spans="27:27" ht="12.75" customHeight="1" x14ac:dyDescent="0.55000000000000004">
      <c r="AA96" s="7" t="str">
        <f>IF(AA21=6,"soixante ",IF(AA11=80,"quatre-vingts ",IF(AA21=8,"quatre-vingt-","")))</f>
        <v/>
      </c>
    </row>
    <row r="97" spans="27:27" ht="12.75" customHeight="1" x14ac:dyDescent="0.55000000000000004">
      <c r="AA97" s="7">
        <f>0</f>
        <v>0</v>
      </c>
    </row>
    <row r="98" spans="27:27" ht="12.75" customHeight="1" x14ac:dyDescent="0.55000000000000004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8.89453125" defaultRowHeight="14.4" x14ac:dyDescent="0.55000000000000004"/>
  <cols>
    <col min="1" max="1" width="24.68359375" customWidth="1"/>
  </cols>
  <sheetData>
    <row r="1" spans="1:3" x14ac:dyDescent="0.55000000000000004">
      <c r="A1" s="7" t="s">
        <v>144</v>
      </c>
      <c r="B1" s="7" t="s">
        <v>145</v>
      </c>
    </row>
    <row r="2" spans="1:3" x14ac:dyDescent="0.55000000000000004">
      <c r="A2" s="7" t="s">
        <v>146</v>
      </c>
      <c r="B2" s="7" t="s">
        <v>138</v>
      </c>
    </row>
    <row r="3" spans="1:3" x14ac:dyDescent="0.55000000000000004">
      <c r="A3" s="7" t="s">
        <v>147</v>
      </c>
      <c r="B3" s="7">
        <v>1</v>
      </c>
    </row>
    <row r="4" spans="1:3" x14ac:dyDescent="0.55000000000000004">
      <c r="A4" s="7" t="s">
        <v>148</v>
      </c>
      <c r="B4" s="7">
        <v>0</v>
      </c>
    </row>
    <row r="5" spans="1:3" x14ac:dyDescent="0.55000000000000004">
      <c r="A5" s="7" t="s">
        <v>149</v>
      </c>
      <c r="B5" s="7">
        <v>0</v>
      </c>
    </row>
    <row r="6" spans="1:3" x14ac:dyDescent="0.55000000000000004">
      <c r="A6" s="7" t="s">
        <v>150</v>
      </c>
      <c r="B6" s="7">
        <v>1</v>
      </c>
    </row>
    <row r="7" spans="1:3" x14ac:dyDescent="0.55000000000000004">
      <c r="A7" s="7" t="s">
        <v>151</v>
      </c>
      <c r="B7" s="7">
        <v>1</v>
      </c>
    </row>
    <row r="8" spans="1:3" x14ac:dyDescent="0.55000000000000004">
      <c r="A8" s="7" t="s">
        <v>152</v>
      </c>
      <c r="B8" s="7">
        <v>0</v>
      </c>
    </row>
    <row r="9" spans="1:3" x14ac:dyDescent="0.55000000000000004">
      <c r="A9" s="7" t="s">
        <v>153</v>
      </c>
      <c r="B9" s="7">
        <v>0</v>
      </c>
    </row>
    <row r="10" spans="1:3" x14ac:dyDescent="0.55000000000000004">
      <c r="A10" s="7" t="s">
        <v>154</v>
      </c>
      <c r="C10" s="7" t="s">
        <v>155</v>
      </c>
    </row>
    <row r="11" spans="1:3" x14ac:dyDescent="0.55000000000000004">
      <c r="A11" s="7" t="s">
        <v>156</v>
      </c>
      <c r="B11" s="7">
        <v>0</v>
      </c>
    </row>
    <row r="12" spans="1:3" x14ac:dyDescent="0.55000000000000004">
      <c r="A12" s="7" t="s">
        <v>157</v>
      </c>
      <c r="B12" s="7" t="s">
        <v>158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8.89453125" defaultRowHeight="12.75" customHeight="1" x14ac:dyDescent="0.55000000000000004"/>
  <cols>
    <col min="1" max="1" width="6.68359375" customWidth="1"/>
    <col min="2" max="2" width="35" customWidth="1"/>
    <col min="3" max="10" width="11.41796875" customWidth="1"/>
  </cols>
  <sheetData>
    <row r="2" spans="1:10" ht="12.75" customHeight="1" x14ac:dyDescent="0.55000000000000004">
      <c r="B2" s="116" t="s">
        <v>159</v>
      </c>
      <c r="C2" s="116"/>
      <c r="D2" s="116"/>
      <c r="E2" s="116"/>
      <c r="F2" s="116"/>
      <c r="G2" s="116"/>
      <c r="H2" s="116"/>
      <c r="I2" s="116"/>
      <c r="J2" s="116"/>
    </row>
    <row r="4" spans="1:10" ht="12.75" customHeight="1" x14ac:dyDescent="0.55000000000000004">
      <c r="A4" s="35" t="s">
        <v>112</v>
      </c>
      <c r="B4" s="34" t="s">
        <v>160</v>
      </c>
      <c r="C4" s="115"/>
      <c r="D4" s="115"/>
      <c r="E4" s="115"/>
      <c r="F4" s="115"/>
      <c r="G4" s="115"/>
      <c r="H4" s="115"/>
      <c r="I4" s="115"/>
      <c r="J4" s="115"/>
    </row>
    <row r="6" spans="1:10" ht="12.75" customHeight="1" x14ac:dyDescent="0.55000000000000004">
      <c r="A6" s="35" t="s">
        <v>114</v>
      </c>
      <c r="B6" s="34" t="s">
        <v>161</v>
      </c>
      <c r="C6" s="115"/>
      <c r="D6" s="115"/>
      <c r="E6" s="115"/>
      <c r="F6" s="115"/>
      <c r="G6" s="115"/>
      <c r="H6" s="115"/>
      <c r="I6" s="115"/>
      <c r="J6" s="115"/>
    </row>
    <row r="8" spans="1:10" ht="12.75" customHeight="1" x14ac:dyDescent="0.55000000000000004">
      <c r="A8" s="35" t="s">
        <v>124</v>
      </c>
      <c r="B8" s="34" t="s">
        <v>162</v>
      </c>
      <c r="C8" s="115"/>
      <c r="D8" s="115"/>
      <c r="E8" s="115"/>
      <c r="F8" s="115"/>
      <c r="G8" s="115"/>
      <c r="H8" s="115"/>
      <c r="I8" s="115"/>
      <c r="J8" s="115"/>
    </row>
    <row r="10" spans="1:10" ht="12.75" customHeight="1" x14ac:dyDescent="0.55000000000000004">
      <c r="A10" s="35" t="s">
        <v>126</v>
      </c>
      <c r="B10" s="34" t="s">
        <v>163</v>
      </c>
      <c r="C10" s="117"/>
      <c r="D10" s="117"/>
      <c r="E10" s="117"/>
      <c r="F10" s="117"/>
      <c r="G10" s="117"/>
      <c r="H10" s="117"/>
      <c r="I10" s="117"/>
      <c r="J10" s="117"/>
    </row>
    <row r="12" spans="1:10" ht="12.75" customHeight="1" x14ac:dyDescent="0.55000000000000004">
      <c r="A12" s="35" t="s">
        <v>116</v>
      </c>
      <c r="B12" s="34" t="s">
        <v>164</v>
      </c>
      <c r="C12" s="115"/>
      <c r="D12" s="115"/>
      <c r="E12" s="115"/>
      <c r="F12" s="115"/>
      <c r="G12" s="115"/>
      <c r="H12" s="115"/>
      <c r="I12" s="115"/>
      <c r="J12" s="115"/>
    </row>
    <row r="14" spans="1:10" ht="12.75" customHeight="1" x14ac:dyDescent="0.55000000000000004">
      <c r="A14" s="35" t="s">
        <v>128</v>
      </c>
      <c r="B14" s="34" t="s">
        <v>165</v>
      </c>
      <c r="C14" s="115"/>
      <c r="D14" s="115"/>
      <c r="E14" s="115"/>
      <c r="F14" s="115"/>
      <c r="G14" s="115"/>
      <c r="H14" s="115"/>
      <c r="I14" s="115"/>
      <c r="J14" s="115"/>
    </row>
    <row r="16" spans="1:10" ht="12.75" customHeight="1" x14ac:dyDescent="0.55000000000000004">
      <c r="A16" s="35" t="s">
        <v>130</v>
      </c>
      <c r="B16" s="34" t="s">
        <v>166</v>
      </c>
      <c r="C16" s="115"/>
      <c r="D16" s="115"/>
      <c r="E16" s="115"/>
      <c r="F16" s="115"/>
      <c r="G16" s="115"/>
      <c r="H16" s="115"/>
      <c r="I16" s="115"/>
      <c r="J16" s="115"/>
    </row>
    <row r="18" spans="1:10" ht="12.75" customHeight="1" x14ac:dyDescent="0.55000000000000004">
      <c r="A18" s="35" t="s">
        <v>132</v>
      </c>
      <c r="B18" s="34" t="s">
        <v>167</v>
      </c>
      <c r="C18" s="114"/>
      <c r="D18" s="114"/>
      <c r="E18" s="114"/>
      <c r="F18" s="114"/>
      <c r="G18" s="114"/>
      <c r="H18" s="114"/>
      <c r="I18" s="114"/>
      <c r="J18" s="114"/>
    </row>
    <row r="20" spans="1:10" ht="12.75" customHeight="1" x14ac:dyDescent="0.55000000000000004">
      <c r="A20" s="35" t="s">
        <v>168</v>
      </c>
      <c r="B20" s="34" t="s">
        <v>169</v>
      </c>
      <c r="C20" s="114"/>
      <c r="D20" s="114"/>
      <c r="E20" s="114"/>
      <c r="F20" s="114"/>
      <c r="G20" s="114"/>
      <c r="H20" s="114"/>
      <c r="I20" s="114"/>
      <c r="J20" s="114"/>
    </row>
    <row r="22" spans="1:10" ht="12.75" customHeight="1" x14ac:dyDescent="0.55000000000000004">
      <c r="A22" s="35" t="s">
        <v>118</v>
      </c>
      <c r="B22" s="34" t="s">
        <v>170</v>
      </c>
      <c r="C22" s="114"/>
      <c r="D22" s="114"/>
      <c r="E22" s="114"/>
      <c r="F22" s="114"/>
      <c r="G22" s="114"/>
      <c r="H22" s="114"/>
      <c r="I22" s="114"/>
      <c r="J22" s="114"/>
    </row>
    <row r="24" spans="1:10" ht="12.75" customHeight="1" x14ac:dyDescent="0.55000000000000004">
      <c r="A24" s="35" t="s">
        <v>120</v>
      </c>
      <c r="B24" s="34" t="s">
        <v>171</v>
      </c>
      <c r="C24" s="115"/>
      <c r="D24" s="115"/>
      <c r="E24" s="115"/>
      <c r="F24" s="115"/>
      <c r="G24" s="115"/>
      <c r="H24" s="115"/>
      <c r="I24" s="115"/>
      <c r="J24" s="115"/>
    </row>
    <row r="28" spans="1:10" ht="60" customHeight="1" x14ac:dyDescent="0.55000000000000004">
      <c r="A28" s="35" t="s">
        <v>122</v>
      </c>
      <c r="B28" s="34" t="s">
        <v>172</v>
      </c>
      <c r="C28" s="115"/>
      <c r="D28" s="115"/>
      <c r="E28" s="115"/>
      <c r="F28" s="115"/>
      <c r="G28" s="115"/>
      <c r="H28" s="115"/>
      <c r="I28" s="115"/>
      <c r="J28" s="115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22:J22"/>
    <mergeCell ref="C24:J24"/>
    <mergeCell ref="C28:J28"/>
    <mergeCell ref="C12:J12"/>
    <mergeCell ref="C14:J14"/>
    <mergeCell ref="C16:J16"/>
    <mergeCell ref="C18:J18"/>
    <mergeCell ref="C20:J2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8.89453125" defaultRowHeight="12.75" customHeight="1" x14ac:dyDescent="0.55000000000000004"/>
  <cols>
    <col min="1" max="1" width="6.68359375" customWidth="1"/>
    <col min="2" max="2" width="68.1015625" customWidth="1"/>
    <col min="3" max="6" width="15.5234375" customWidth="1"/>
  </cols>
  <sheetData>
    <row r="2" spans="2:6" ht="16.2" customHeight="1" x14ac:dyDescent="0.55000000000000004">
      <c r="B2" s="118" t="s">
        <v>173</v>
      </c>
      <c r="C2" s="118"/>
      <c r="D2" s="118"/>
      <c r="E2" s="118"/>
      <c r="F2" s="118"/>
    </row>
    <row r="4" spans="2:6" ht="12.75" customHeight="1" x14ac:dyDescent="0.55000000000000004">
      <c r="B4" s="41" t="s">
        <v>174</v>
      </c>
      <c r="C4" s="41" t="s">
        <v>175</v>
      </c>
      <c r="D4" s="41" t="s">
        <v>176</v>
      </c>
      <c r="E4" s="41" t="s">
        <v>177</v>
      </c>
      <c r="F4" s="41" t="s">
        <v>178</v>
      </c>
    </row>
    <row r="6" spans="2:6" ht="12.75" customHeight="1" x14ac:dyDescent="0.55000000000000004">
      <c r="B6" s="42"/>
      <c r="C6" s="43"/>
      <c r="D6" s="44"/>
      <c r="E6" s="45"/>
      <c r="F6" s="46" t="str">
        <f>IF(AND(E6= "",D6= ""), "", ROUND(ROUND(E6, 2) * ROUND(D6, 3), 2))</f>
        <v/>
      </c>
    </row>
    <row r="8" spans="2:6" ht="12.75" customHeight="1" x14ac:dyDescent="0.55000000000000004">
      <c r="B8" s="42"/>
      <c r="C8" s="43"/>
      <c r="D8" s="44"/>
      <c r="E8" s="45"/>
      <c r="F8" s="46" t="str">
        <f>IF(AND(E8= "",D8= ""), "", ROUND(ROUND(E8, 2) * ROUND(D8, 3), 2))</f>
        <v/>
      </c>
    </row>
    <row r="10" spans="2:6" ht="12.75" customHeight="1" x14ac:dyDescent="0.55000000000000004">
      <c r="B10" s="42"/>
      <c r="C10" s="43"/>
      <c r="D10" s="44"/>
      <c r="E10" s="45"/>
      <c r="F10" s="46" t="str">
        <f>IF(AND(E10= "",D10= ""), "", ROUND(ROUND(E10, 2) * ROUND(D10, 3), 2))</f>
        <v/>
      </c>
    </row>
    <row r="12" spans="2:6" ht="12.75" customHeight="1" x14ac:dyDescent="0.55000000000000004">
      <c r="B12" s="42"/>
      <c r="C12" s="43"/>
      <c r="D12" s="44"/>
      <c r="E12" s="45"/>
      <c r="F12" s="46" t="str">
        <f>IF(AND(E12= "",D12= ""), "", ROUND(ROUND(E12, 2) * ROUND(D12, 3), 2))</f>
        <v/>
      </c>
    </row>
    <row r="14" spans="2:6" ht="12.75" customHeight="1" x14ac:dyDescent="0.55000000000000004">
      <c r="B14" s="42"/>
      <c r="C14" s="43"/>
      <c r="D14" s="44"/>
      <c r="E14" s="45"/>
      <c r="F14" s="46" t="str">
        <f>IF(AND(E14= "",D14= ""), "", ROUND(ROUND(E14, 2) * ROUND(D14, 3), 2))</f>
        <v/>
      </c>
    </row>
    <row r="16" spans="2:6" ht="12.75" customHeight="1" x14ac:dyDescent="0.55000000000000004">
      <c r="B16" s="42"/>
      <c r="C16" s="43"/>
      <c r="D16" s="44"/>
      <c r="E16" s="45"/>
      <c r="F16" s="46" t="str">
        <f>IF(AND(E16= "",D16= ""), "", ROUND(ROUND(E16, 2) * ROUND(D16, 3), 2))</f>
        <v/>
      </c>
    </row>
    <row r="18" spans="2:6" ht="12.75" customHeight="1" x14ac:dyDescent="0.55000000000000004">
      <c r="B18" s="42"/>
      <c r="C18" s="43"/>
      <c r="D18" s="44"/>
      <c r="E18" s="45"/>
      <c r="F18" s="46" t="str">
        <f>IF(AND(E18= "",D18= ""), "", ROUND(ROUND(E18, 2) * ROUND(D18, 3), 2))</f>
        <v/>
      </c>
    </row>
    <row r="20" spans="2:6" ht="12.75" customHeight="1" x14ac:dyDescent="0.55000000000000004">
      <c r="B20" s="42"/>
      <c r="C20" s="43"/>
      <c r="D20" s="44"/>
      <c r="E20" s="45"/>
      <c r="F20" s="46" t="str">
        <f>IF(AND(E20= "",D20= ""), "", ROUND(ROUND(E20, 2) * ROUND(D20, 3), 2))</f>
        <v/>
      </c>
    </row>
    <row r="22" spans="2:6" ht="12.75" customHeight="1" x14ac:dyDescent="0.55000000000000004">
      <c r="B22" s="42"/>
      <c r="C22" s="43"/>
      <c r="D22" s="44"/>
      <c r="E22" s="45"/>
      <c r="F22" s="46" t="str">
        <f>IF(AND(E22= "",D22= ""), "", ROUND(ROUND(E22, 2) * ROUND(D22, 3), 2))</f>
        <v/>
      </c>
    </row>
    <row r="24" spans="2:6" ht="12.75" customHeight="1" x14ac:dyDescent="0.55000000000000004">
      <c r="B24" s="42"/>
      <c r="C24" s="43"/>
      <c r="D24" s="44"/>
      <c r="E24" s="45"/>
      <c r="F24" s="46" t="str">
        <f>IF(AND(E24= "",D24= ""), "", ROUND(ROUND(E24, 2) * ROUND(D24, 3), 2))</f>
        <v/>
      </c>
    </row>
    <row r="26" spans="2:6" ht="12.75" customHeight="1" x14ac:dyDescent="0.55000000000000004">
      <c r="B26" s="42"/>
      <c r="C26" s="43"/>
      <c r="D26" s="44"/>
      <c r="E26" s="45"/>
      <c r="F26" s="46" t="str">
        <f>IF(AND(E26= "",D26= ""), "", ROUND(ROUND(E26, 2) * ROUND(D26, 3), 2))</f>
        <v/>
      </c>
    </row>
    <row r="28" spans="2:6" ht="12.75" customHeight="1" x14ac:dyDescent="0.55000000000000004">
      <c r="B28" s="42"/>
      <c r="C28" s="43"/>
      <c r="D28" s="44"/>
      <c r="E28" s="45"/>
      <c r="F28" s="46" t="str">
        <f>IF(AND(E28= "",D28= ""), "", ROUND(ROUND(E28, 2) * ROUND(D28, 3), 2))</f>
        <v/>
      </c>
    </row>
    <row r="30" spans="2:6" ht="12.75" customHeight="1" x14ac:dyDescent="0.55000000000000004">
      <c r="B30" s="42"/>
      <c r="C30" s="43"/>
      <c r="D30" s="44"/>
      <c r="E30" s="45"/>
      <c r="F30" s="46" t="str">
        <f>IF(AND(E30= "",D30= ""), "", ROUND(ROUND(E30, 2) * ROUND(D30, 3), 2))</f>
        <v/>
      </c>
    </row>
    <row r="32" spans="2:6" ht="12.75" customHeight="1" x14ac:dyDescent="0.55000000000000004">
      <c r="B32" s="42"/>
      <c r="C32" s="43"/>
      <c r="D32" s="44"/>
      <c r="E32" s="45"/>
      <c r="F32" s="46" t="str">
        <f>IF(AND(E32= "",D32= ""), "", ROUND(ROUND(E32, 2) * ROUND(D32, 3), 2))</f>
        <v/>
      </c>
    </row>
    <row r="34" spans="2:6" ht="12.75" customHeight="1" x14ac:dyDescent="0.55000000000000004">
      <c r="B34" s="42"/>
      <c r="C34" s="43"/>
      <c r="D34" s="44"/>
      <c r="E34" s="45"/>
      <c r="F34" s="46" t="str">
        <f>IF(AND(E34= "",D34= ""), "", ROUND(ROUND(E34, 2) * ROUND(D34, 3), 2))</f>
        <v/>
      </c>
    </row>
    <row r="36" spans="2:6" ht="12.75" customHeight="1" x14ac:dyDescent="0.55000000000000004">
      <c r="B36" s="42"/>
      <c r="C36" s="43"/>
      <c r="D36" s="44"/>
      <c r="E36" s="45"/>
      <c r="F36" s="46" t="str">
        <f>IF(AND(E36= "",D36= ""), "", ROUND(ROUND(E36, 2) * ROUND(D36, 3), 2))</f>
        <v/>
      </c>
    </row>
    <row r="38" spans="2:6" ht="12.75" customHeight="1" x14ac:dyDescent="0.55000000000000004">
      <c r="B38" s="42"/>
      <c r="C38" s="43"/>
      <c r="D38" s="44"/>
      <c r="E38" s="45"/>
      <c r="F38" s="46" t="str">
        <f>IF(AND(E38= "",D38= ""), "", ROUND(ROUND(E38, 2) * ROUND(D38, 3), 2))</f>
        <v/>
      </c>
    </row>
    <row r="40" spans="2:6" ht="12.75" customHeight="1" x14ac:dyDescent="0.55000000000000004">
      <c r="B40" s="42"/>
      <c r="C40" s="43"/>
      <c r="D40" s="44"/>
      <c r="E40" s="45"/>
      <c r="F40" s="46" t="str">
        <f>IF(AND(E40= "",D40= ""), "", ROUND(ROUND(E40, 2) * ROUND(D40, 3), 2))</f>
        <v/>
      </c>
    </row>
    <row r="42" spans="2:6" ht="12.75" customHeight="1" x14ac:dyDescent="0.55000000000000004">
      <c r="B42" s="42"/>
      <c r="C42" s="43"/>
      <c r="D42" s="44"/>
      <c r="E42" s="45"/>
      <c r="F42" s="46" t="str">
        <f>IF(AND(E42= "",D42= ""), "", ROUND(ROUND(E42, 2) * ROUND(D42, 3), 2))</f>
        <v/>
      </c>
    </row>
    <row r="44" spans="2:6" ht="12.75" customHeight="1" x14ac:dyDescent="0.55000000000000004">
      <c r="B44" s="42"/>
      <c r="C44" s="43"/>
      <c r="D44" s="44"/>
      <c r="E44" s="45"/>
      <c r="F44" s="46" t="str">
        <f>IF(AND(E44= "",D44= ""), "", ROUND(ROUND(E44, 2) * ROUND(D44, 3), 2))</f>
        <v/>
      </c>
    </row>
    <row r="46" spans="2:6" ht="12.75" customHeight="1" x14ac:dyDescent="0.55000000000000004">
      <c r="B46" s="42"/>
      <c r="C46" s="43"/>
      <c r="D46" s="44"/>
      <c r="E46" s="45"/>
      <c r="F46" s="46" t="str">
        <f>IF(AND(E46= "",D46= ""), "", ROUND(ROUND(E46, 2) * ROUND(D46, 3), 2))</f>
        <v/>
      </c>
    </row>
    <row r="48" spans="2:6" ht="12.75" customHeight="1" x14ac:dyDescent="0.55000000000000004">
      <c r="B48" s="42"/>
      <c r="C48" s="43"/>
      <c r="D48" s="44"/>
      <c r="E48" s="45"/>
      <c r="F48" s="46" t="str">
        <f>IF(AND(E48= "",D48= ""), "", ROUND(ROUND(E48, 2) * ROUND(D48, 3), 2))</f>
        <v/>
      </c>
    </row>
    <row r="50" spans="2:6" ht="12.75" customHeight="1" x14ac:dyDescent="0.55000000000000004">
      <c r="B50" s="42"/>
      <c r="C50" s="43"/>
      <c r="D50" s="44"/>
      <c r="E50" s="45"/>
      <c r="F50" s="46" t="str">
        <f>IF(AND(E50= "",D50= ""), "", ROUND(ROUND(E50, 2) * ROUND(D50, 3), 2))</f>
        <v/>
      </c>
    </row>
    <row r="52" spans="2:6" ht="12.75" customHeight="1" x14ac:dyDescent="0.55000000000000004">
      <c r="B52" s="42"/>
      <c r="C52" s="43"/>
      <c r="D52" s="44"/>
      <c r="E52" s="45"/>
      <c r="F52" s="46" t="str">
        <f>IF(AND(E52= "",D52= ""), "", ROUND(ROUND(E52, 2) * ROUND(D52, 3), 2))</f>
        <v/>
      </c>
    </row>
    <row r="54" spans="2:6" ht="12.75" customHeight="1" x14ac:dyDescent="0.55000000000000004">
      <c r="B54" s="42"/>
      <c r="C54" s="43"/>
      <c r="D54" s="44"/>
      <c r="E54" s="45"/>
      <c r="F54" s="46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Crombez</dc:creator>
  <cp:lastModifiedBy>Araújo MORAIS</cp:lastModifiedBy>
  <dcterms:created xsi:type="dcterms:W3CDTF">2025-06-10T16:13:00Z</dcterms:created>
  <dcterms:modified xsi:type="dcterms:W3CDTF">2025-12-17T16:54:35Z</dcterms:modified>
</cp:coreProperties>
</file>